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8595" windowHeight="82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15" i="1"/>
  <c r="D122"/>
  <c r="F110"/>
  <c r="F94"/>
  <c r="F119"/>
  <c r="F118"/>
  <c r="F117"/>
  <c r="F121"/>
  <c r="F116"/>
  <c r="F114"/>
  <c r="F113"/>
  <c r="F112"/>
  <c r="F111"/>
  <c r="F109"/>
  <c r="F103"/>
  <c r="F102"/>
  <c r="F88"/>
  <c r="G96"/>
  <c r="F93"/>
  <c r="F92"/>
  <c r="F91"/>
  <c r="F90"/>
  <c r="F89"/>
  <c r="F87"/>
  <c r="F86"/>
  <c r="F85"/>
  <c r="E47"/>
  <c r="E49" s="1"/>
  <c r="E76"/>
  <c r="E74"/>
  <c r="E73"/>
  <c r="E65"/>
  <c r="E38"/>
  <c r="E26"/>
  <c r="E25"/>
  <c r="E21"/>
  <c r="E22"/>
  <c r="E23"/>
  <c r="E19"/>
  <c r="E17"/>
  <c r="E13"/>
  <c r="E11"/>
  <c r="E8"/>
</calcChain>
</file>

<file path=xl/sharedStrings.xml><?xml version="1.0" encoding="utf-8"?>
<sst xmlns="http://schemas.openxmlformats.org/spreadsheetml/2006/main" count="99" uniqueCount="82">
  <si>
    <t>Problem 3-1</t>
  </si>
  <si>
    <t xml:space="preserve">Balance Sheet </t>
  </si>
  <si>
    <t>Cash</t>
  </si>
  <si>
    <t xml:space="preserve">inventories </t>
  </si>
  <si>
    <t xml:space="preserve">Accounts receivable </t>
  </si>
  <si>
    <t xml:space="preserve">Other Current assets </t>
  </si>
  <si>
    <t>Total current assets</t>
  </si>
  <si>
    <t>Gross Buildings and equipment</t>
  </si>
  <si>
    <t xml:space="preserve">Accumulated depreciation </t>
  </si>
  <si>
    <t>Net fixed assets</t>
  </si>
  <si>
    <t xml:space="preserve">Total assets </t>
  </si>
  <si>
    <t xml:space="preserve">Other asets </t>
  </si>
  <si>
    <t xml:space="preserve">Notes payable </t>
  </si>
  <si>
    <t>Accounts payable</t>
  </si>
  <si>
    <t xml:space="preserve">Total current liabilities </t>
  </si>
  <si>
    <t>Long-term debt</t>
  </si>
  <si>
    <t xml:space="preserve">Total liabilities </t>
  </si>
  <si>
    <t>Common stock</t>
  </si>
  <si>
    <t xml:space="preserve">Retained earnings </t>
  </si>
  <si>
    <t xml:space="preserve">Total equity </t>
  </si>
  <si>
    <t>Total liabilities and equity</t>
  </si>
  <si>
    <t xml:space="preserve">Debt ratio = Total Liabilities/ Total Assets </t>
  </si>
  <si>
    <t xml:space="preserve">Net Working Capital = Current assets - Current liablities </t>
  </si>
  <si>
    <t>Problem 3-2</t>
  </si>
  <si>
    <t>Cash flows from operating activities</t>
  </si>
  <si>
    <t>Net Income</t>
  </si>
  <si>
    <t>Adjustments:</t>
  </si>
  <si>
    <t>Depreciation</t>
  </si>
  <si>
    <t>Increase in accounts receivable</t>
  </si>
  <si>
    <t>Increase in inventories</t>
  </si>
  <si>
    <t xml:space="preserve">Increase in account payable </t>
  </si>
  <si>
    <t>Net cash provided by operating activites</t>
  </si>
  <si>
    <t xml:space="preserve">Cash flows from operating activities </t>
  </si>
  <si>
    <t xml:space="preserve">Cash flows from investing activities </t>
  </si>
  <si>
    <t>Increase in gross fixed assets</t>
  </si>
  <si>
    <t>Cash flows from financing activities</t>
  </si>
  <si>
    <t>Dividends</t>
  </si>
  <si>
    <t>Decrease in Cash</t>
  </si>
  <si>
    <t>Beginning cash</t>
  </si>
  <si>
    <t>Ending cash</t>
  </si>
  <si>
    <t>Net cash provided by financing activities</t>
  </si>
  <si>
    <t>Increase in common stock</t>
  </si>
  <si>
    <t>Working:</t>
  </si>
  <si>
    <t>Net Income = Operating income - Interest expense - Income taxes = 99</t>
  </si>
  <si>
    <t>Change in gross fixed assets = Change in net fixed asset + Depreciation = 105</t>
  </si>
  <si>
    <t>Problem 3-3</t>
  </si>
  <si>
    <t xml:space="preserve">Net Income </t>
  </si>
  <si>
    <t xml:space="preserve">Increase in inventories </t>
  </si>
  <si>
    <t>Increase in account payable</t>
  </si>
  <si>
    <t xml:space="preserve">Net cash provided by operating activites </t>
  </si>
  <si>
    <t xml:space="preserve">Cash flows drom investing activities </t>
  </si>
  <si>
    <t xml:space="preserve">Increase in plant and equipment </t>
  </si>
  <si>
    <t>Increase in notes payable</t>
  </si>
  <si>
    <t>Increase in long term debt</t>
  </si>
  <si>
    <t>Issued new common stock</t>
  </si>
  <si>
    <t xml:space="preserve">Dividends </t>
  </si>
  <si>
    <t>Net decrease in cash</t>
  </si>
  <si>
    <t xml:space="preserve">Beginning cash </t>
  </si>
  <si>
    <t>Net Income = Operating income - Interest expense - Income taxes = 322,500</t>
  </si>
  <si>
    <t>Problem 3-4</t>
  </si>
  <si>
    <t>Ratios:</t>
  </si>
  <si>
    <t>Current ratio = Current assets / Current liabilities</t>
  </si>
  <si>
    <t>Inventory turnover = Cost of goods sold / Inventory</t>
  </si>
  <si>
    <t xml:space="preserve">Operating return on assets = Operating profits / Total assets </t>
  </si>
  <si>
    <t xml:space="preserve">Operating profit margin = Operating profits / Sales </t>
  </si>
  <si>
    <t>Total asset turnover = Sales / Total assets</t>
  </si>
  <si>
    <t>Fixed asset turnover  = Sales / Net fixed assets</t>
  </si>
  <si>
    <t>Times interest earned = Operating profits / Interest expense</t>
  </si>
  <si>
    <t>Debt ratio = Total debt / Total assets</t>
  </si>
  <si>
    <t>Return on equity = Net income / Total common equity</t>
  </si>
  <si>
    <t>Average collection period = 365 days/ Accounts receivable turnover ratio</t>
  </si>
  <si>
    <t xml:space="preserve">Working: Accounts receivable turnover ratio = Credit sales / Accounts receivable </t>
  </si>
  <si>
    <t>Assumption: The sales are made on credit</t>
  </si>
  <si>
    <t>Problem 3-5</t>
  </si>
  <si>
    <t>b. Price/book ratio = Market price per share / Equit book value per share</t>
  </si>
  <si>
    <t>a. Price per share = Earnings per share * Price earning ratio</t>
  </si>
  <si>
    <t>Problem 3-6</t>
  </si>
  <si>
    <t>Working: Total debt = Total current debt + Long-term debt</t>
  </si>
  <si>
    <t>Days in receivables = Accounts receivable/ Daily credit sales</t>
  </si>
  <si>
    <t>Acid-test ratio = Cash + Accounts receivable/ Current liablities</t>
  </si>
  <si>
    <t>Daily credit sales = 525,000/365</t>
  </si>
  <si>
    <t xml:space="preserve">Assumption: Sales are equal in every day throughout the year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</si>
</sst>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4" fontId="0" fillId="0" borderId="0" xfId="0" applyNumberFormat="1"/>
    <xf numFmtId="4" fontId="1" fillId="0" borderId="0" xfId="0" applyNumberFormat="1" applyFont="1"/>
    <xf numFmtId="0" fontId="0" fillId="0" borderId="0" xfId="0" applyFont="1"/>
    <xf numFmtId="0" fontId="2" fillId="0" borderId="0" xfId="0" applyFont="1"/>
    <xf numFmtId="0" fontId="3" fillId="0" borderId="0" xfId="0" applyFont="1"/>
    <xf numFmtId="3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3"/>
  <sheetViews>
    <sheetView tabSelected="1" topLeftCell="A30" workbookViewId="0">
      <selection activeCell="A107" sqref="A107:XFD107"/>
    </sheetView>
  </sheetViews>
  <sheetFormatPr defaultRowHeight="15"/>
  <cols>
    <col min="4" max="4" width="22" customWidth="1"/>
    <col min="5" max="5" width="15.140625" customWidth="1"/>
  </cols>
  <sheetData>
    <row r="1" spans="1:5" s="7" customFormat="1" ht="18.75">
      <c r="A1" s="7" t="s">
        <v>0</v>
      </c>
    </row>
    <row r="3" spans="1:5" s="7" customFormat="1" ht="18.75">
      <c r="A3" s="7" t="s">
        <v>1</v>
      </c>
    </row>
    <row r="4" spans="1:5">
      <c r="A4" t="s">
        <v>2</v>
      </c>
      <c r="E4" s="2">
        <v>75000</v>
      </c>
    </row>
    <row r="5" spans="1:5">
      <c r="A5" t="s">
        <v>4</v>
      </c>
      <c r="E5" s="2">
        <v>64050</v>
      </c>
    </row>
    <row r="6" spans="1:5">
      <c r="A6" t="s">
        <v>3</v>
      </c>
      <c r="E6" s="2">
        <v>60000</v>
      </c>
    </row>
    <row r="7" spans="1:5">
      <c r="A7" t="s">
        <v>5</v>
      </c>
      <c r="E7" s="2">
        <v>7500</v>
      </c>
    </row>
    <row r="8" spans="1:5" s="1" customFormat="1">
      <c r="A8" s="1" t="s">
        <v>6</v>
      </c>
      <c r="E8" s="3">
        <f>SUM(E4:E7)</f>
        <v>206550</v>
      </c>
    </row>
    <row r="9" spans="1:5">
      <c r="A9" t="s">
        <v>7</v>
      </c>
      <c r="E9" s="4">
        <v>1920000</v>
      </c>
    </row>
    <row r="10" spans="1:5">
      <c r="A10" t="s">
        <v>8</v>
      </c>
      <c r="E10" s="2">
        <v>468000</v>
      </c>
    </row>
    <row r="11" spans="1:5" s="1" customFormat="1">
      <c r="A11" s="1" t="s">
        <v>9</v>
      </c>
      <c r="E11" s="5">
        <f>E9-E10</f>
        <v>1452000</v>
      </c>
    </row>
    <row r="12" spans="1:5">
      <c r="A12" t="s">
        <v>11</v>
      </c>
      <c r="E12">
        <v>22500</v>
      </c>
    </row>
    <row r="13" spans="1:5" s="1" customFormat="1">
      <c r="A13" s="1" t="s">
        <v>10</v>
      </c>
      <c r="E13" s="5">
        <f>E11+E12</f>
        <v>1474500</v>
      </c>
    </row>
    <row r="14" spans="1:5" s="1" customFormat="1">
      <c r="E14" s="5"/>
    </row>
    <row r="15" spans="1:5">
      <c r="A15" t="s">
        <v>12</v>
      </c>
      <c r="E15" s="2">
        <v>15750</v>
      </c>
    </row>
    <row r="16" spans="1:5">
      <c r="A16" t="s">
        <v>13</v>
      </c>
      <c r="E16" s="2">
        <v>34500</v>
      </c>
    </row>
    <row r="17" spans="1:5" s="1" customFormat="1">
      <c r="A17" s="1" t="s">
        <v>14</v>
      </c>
      <c r="E17" s="3">
        <f>SUM(E15:E16)</f>
        <v>50250</v>
      </c>
    </row>
    <row r="18" spans="1:5">
      <c r="A18" t="s">
        <v>15</v>
      </c>
      <c r="E18" s="2">
        <v>300000</v>
      </c>
    </row>
    <row r="19" spans="1:5" s="1" customFormat="1">
      <c r="A19" s="1" t="s">
        <v>16</v>
      </c>
      <c r="E19" s="3">
        <f>E17+E18</f>
        <v>350250</v>
      </c>
    </row>
    <row r="20" spans="1:5">
      <c r="A20" t="s">
        <v>17</v>
      </c>
      <c r="E20" s="2">
        <v>735000</v>
      </c>
    </row>
    <row r="21" spans="1:5">
      <c r="A21" t="s">
        <v>18</v>
      </c>
      <c r="E21" s="4">
        <f>E23-E22</f>
        <v>350250</v>
      </c>
    </row>
    <row r="22" spans="1:5" s="1" customFormat="1">
      <c r="A22" s="1" t="s">
        <v>19</v>
      </c>
      <c r="E22" s="5">
        <f>E23-E19</f>
        <v>1124250</v>
      </c>
    </row>
    <row r="23" spans="1:5" s="1" customFormat="1">
      <c r="A23" s="1" t="s">
        <v>20</v>
      </c>
      <c r="E23" s="5">
        <f>E13</f>
        <v>1474500</v>
      </c>
    </row>
    <row r="25" spans="1:5">
      <c r="A25" t="s">
        <v>22</v>
      </c>
      <c r="E25" s="2">
        <f>E8-E17</f>
        <v>156300</v>
      </c>
    </row>
    <row r="26" spans="1:5">
      <c r="A26" t="s">
        <v>21</v>
      </c>
      <c r="E26">
        <f>E19/E13</f>
        <v>0.23753814852492369</v>
      </c>
    </row>
    <row r="29" spans="1:5" s="7" customFormat="1" ht="18.75">
      <c r="A29" s="7" t="s">
        <v>23</v>
      </c>
    </row>
    <row r="30" spans="1:5" s="7" customFormat="1" ht="18.75"/>
    <row r="31" spans="1:5" s="7" customFormat="1" ht="18.75">
      <c r="A31" s="7" t="s">
        <v>24</v>
      </c>
    </row>
    <row r="32" spans="1:5">
      <c r="A32" t="s">
        <v>25</v>
      </c>
      <c r="E32">
        <v>99</v>
      </c>
    </row>
    <row r="33" spans="1:5" s="1" customFormat="1">
      <c r="A33" s="1" t="s">
        <v>26</v>
      </c>
    </row>
    <row r="34" spans="1:5">
      <c r="A34" t="s">
        <v>27</v>
      </c>
      <c r="E34">
        <v>36</v>
      </c>
    </row>
    <row r="35" spans="1:5">
      <c r="A35" t="s">
        <v>28</v>
      </c>
      <c r="E35">
        <v>-75</v>
      </c>
    </row>
    <row r="36" spans="1:5">
      <c r="A36" t="s">
        <v>29</v>
      </c>
      <c r="E36">
        <v>-90</v>
      </c>
    </row>
    <row r="37" spans="1:5">
      <c r="A37" t="s">
        <v>30</v>
      </c>
      <c r="E37">
        <v>75</v>
      </c>
    </row>
    <row r="38" spans="1:5" s="1" customFormat="1">
      <c r="A38" s="1" t="s">
        <v>31</v>
      </c>
      <c r="E38" s="1">
        <f>SUM(E32:E37)</f>
        <v>45</v>
      </c>
    </row>
    <row r="39" spans="1:5" s="1" customFormat="1"/>
    <row r="40" spans="1:5" s="7" customFormat="1" ht="18.75">
      <c r="A40" s="7" t="s">
        <v>33</v>
      </c>
    </row>
    <row r="41" spans="1:5" s="6" customFormat="1">
      <c r="A41" s="6" t="s">
        <v>34</v>
      </c>
      <c r="E41" s="6">
        <v>-105</v>
      </c>
    </row>
    <row r="43" spans="1:5" s="8" customFormat="1" ht="18.75">
      <c r="A43" s="7" t="s">
        <v>35</v>
      </c>
    </row>
    <row r="44" spans="1:5" s="6" customFormat="1">
      <c r="A44" t="s">
        <v>41</v>
      </c>
      <c r="E44" s="6">
        <v>60</v>
      </c>
    </row>
    <row r="45" spans="1:5">
      <c r="A45" s="6" t="s">
        <v>36</v>
      </c>
      <c r="E45">
        <v>-45</v>
      </c>
    </row>
    <row r="46" spans="1:5" s="1" customFormat="1">
      <c r="A46" s="1" t="s">
        <v>40</v>
      </c>
    </row>
    <row r="47" spans="1:5">
      <c r="A47" s="6" t="s">
        <v>37</v>
      </c>
      <c r="E47">
        <f>SUM(E38:E45)</f>
        <v>-45</v>
      </c>
    </row>
    <row r="48" spans="1:5">
      <c r="A48" s="6" t="s">
        <v>38</v>
      </c>
      <c r="E48">
        <v>60</v>
      </c>
    </row>
    <row r="49" spans="1:5">
      <c r="A49" t="s">
        <v>39</v>
      </c>
      <c r="E49">
        <f>E48+E47</f>
        <v>15</v>
      </c>
    </row>
    <row r="51" spans="1:5">
      <c r="A51" t="s">
        <v>42</v>
      </c>
    </row>
    <row r="52" spans="1:5">
      <c r="A52" t="s">
        <v>43</v>
      </c>
    </row>
    <row r="53" spans="1:5">
      <c r="A53" t="s">
        <v>44</v>
      </c>
    </row>
    <row r="56" spans="1:5" s="7" customFormat="1" ht="18.75">
      <c r="A56" s="7" t="s">
        <v>45</v>
      </c>
    </row>
    <row r="57" spans="1:5" s="7" customFormat="1" ht="18.75"/>
    <row r="58" spans="1:5" s="1" customFormat="1">
      <c r="A58" s="1" t="s">
        <v>32</v>
      </c>
    </row>
    <row r="59" spans="1:5">
      <c r="A59" t="s">
        <v>46</v>
      </c>
      <c r="E59" s="2">
        <v>322500</v>
      </c>
    </row>
    <row r="60" spans="1:5" s="1" customFormat="1">
      <c r="A60" s="1" t="s">
        <v>26</v>
      </c>
    </row>
    <row r="61" spans="1:5">
      <c r="A61" t="s">
        <v>27</v>
      </c>
      <c r="E61" s="2">
        <v>42500</v>
      </c>
    </row>
    <row r="62" spans="1:5">
      <c r="A62" t="s">
        <v>28</v>
      </c>
      <c r="E62" s="2">
        <v>-172500</v>
      </c>
    </row>
    <row r="63" spans="1:5">
      <c r="A63" t="s">
        <v>47</v>
      </c>
      <c r="E63" s="2">
        <v>-17500</v>
      </c>
    </row>
    <row r="64" spans="1:5">
      <c r="A64" t="s">
        <v>48</v>
      </c>
      <c r="E64" s="2">
        <v>-107500</v>
      </c>
    </row>
    <row r="65" spans="1:6" s="1" customFormat="1">
      <c r="A65" s="1" t="s">
        <v>49</v>
      </c>
      <c r="E65" s="3">
        <f>SUM(E59:E64)</f>
        <v>67500</v>
      </c>
      <c r="F65" s="3"/>
    </row>
    <row r="66" spans="1:6" s="1" customFormat="1">
      <c r="A66" s="1" t="s">
        <v>50</v>
      </c>
    </row>
    <row r="67" spans="1:6">
      <c r="A67" t="s">
        <v>51</v>
      </c>
      <c r="E67" s="2">
        <v>-135000</v>
      </c>
    </row>
    <row r="68" spans="1:6" s="1" customFormat="1">
      <c r="A68" s="1" t="s">
        <v>35</v>
      </c>
    </row>
    <row r="69" spans="1:6" s="6" customFormat="1">
      <c r="A69" s="6" t="s">
        <v>52</v>
      </c>
      <c r="E69" s="9">
        <v>37500</v>
      </c>
    </row>
    <row r="70" spans="1:6" s="6" customFormat="1">
      <c r="A70" s="6" t="s">
        <v>53</v>
      </c>
      <c r="E70" s="9">
        <v>132500</v>
      </c>
    </row>
    <row r="71" spans="1:6">
      <c r="A71" s="6" t="s">
        <v>54</v>
      </c>
      <c r="E71" s="2">
        <v>-12500</v>
      </c>
    </row>
    <row r="72" spans="1:6">
      <c r="A72" s="6" t="s">
        <v>55</v>
      </c>
      <c r="E72" s="2">
        <v>-72500</v>
      </c>
    </row>
    <row r="73" spans="1:6" s="1" customFormat="1">
      <c r="A73" s="1" t="s">
        <v>40</v>
      </c>
      <c r="E73" s="3">
        <f>SUM(E69:E72)</f>
        <v>85000</v>
      </c>
    </row>
    <row r="74" spans="1:6">
      <c r="A74" s="6" t="s">
        <v>56</v>
      </c>
      <c r="E74" s="2">
        <f>E65+E67+E73</f>
        <v>17500</v>
      </c>
    </row>
    <row r="75" spans="1:6">
      <c r="A75" s="6" t="s">
        <v>57</v>
      </c>
      <c r="E75" s="2">
        <v>625000</v>
      </c>
    </row>
    <row r="76" spans="1:6">
      <c r="A76" t="s">
        <v>39</v>
      </c>
      <c r="E76" s="2">
        <f>E74+E75</f>
        <v>642500</v>
      </c>
    </row>
    <row r="78" spans="1:6">
      <c r="A78" t="s">
        <v>42</v>
      </c>
    </row>
    <row r="79" spans="1:6">
      <c r="A79" t="s">
        <v>58</v>
      </c>
    </row>
    <row r="82" spans="1:7" s="7" customFormat="1" ht="18.75">
      <c r="A82" s="7" t="s">
        <v>59</v>
      </c>
    </row>
    <row r="83" spans="1:7" s="7" customFormat="1" ht="18.75"/>
    <row r="84" spans="1:7">
      <c r="A84" s="1" t="s">
        <v>60</v>
      </c>
    </row>
    <row r="85" spans="1:7">
      <c r="A85" t="s">
        <v>61</v>
      </c>
      <c r="F85">
        <f>157500/90000</f>
        <v>1.75</v>
      </c>
    </row>
    <row r="86" spans="1:7">
      <c r="A86" t="s">
        <v>68</v>
      </c>
      <c r="F86">
        <f>90000/360000</f>
        <v>0.25</v>
      </c>
    </row>
    <row r="87" spans="1:7">
      <c r="A87" t="s">
        <v>67</v>
      </c>
      <c r="F87">
        <f>76500/16515</f>
        <v>4.6321525885558579</v>
      </c>
    </row>
    <row r="88" spans="1:7">
      <c r="A88" t="s">
        <v>70</v>
      </c>
      <c r="F88">
        <f>365/4</f>
        <v>91.25</v>
      </c>
    </row>
    <row r="89" spans="1:7">
      <c r="A89" t="s">
        <v>62</v>
      </c>
      <c r="F89">
        <f>148500/45000</f>
        <v>3.3</v>
      </c>
    </row>
    <row r="90" spans="1:7">
      <c r="A90" t="s">
        <v>66</v>
      </c>
      <c r="F90">
        <f>360000/202500</f>
        <v>1.7777777777777777</v>
      </c>
    </row>
    <row r="91" spans="1:7">
      <c r="A91" t="s">
        <v>65</v>
      </c>
      <c r="F91">
        <f>360000/360000</f>
        <v>1</v>
      </c>
    </row>
    <row r="92" spans="1:7">
      <c r="A92" t="s">
        <v>64</v>
      </c>
      <c r="F92">
        <f>76500/360000</f>
        <v>0.21249999999999999</v>
      </c>
    </row>
    <row r="93" spans="1:7">
      <c r="A93" t="s">
        <v>63</v>
      </c>
      <c r="F93">
        <f>76500/360000</f>
        <v>0.21249999999999999</v>
      </c>
    </row>
    <row r="94" spans="1:7">
      <c r="A94" t="s">
        <v>69</v>
      </c>
      <c r="F94">
        <f>36000/180000</f>
        <v>0.2</v>
      </c>
    </row>
    <row r="96" spans="1:7">
      <c r="A96" t="s">
        <v>71</v>
      </c>
      <c r="G96">
        <f>360000/90000</f>
        <v>4</v>
      </c>
    </row>
    <row r="97" spans="1:6">
      <c r="A97" t="s">
        <v>72</v>
      </c>
    </row>
    <row r="101" spans="1:6" s="7" customFormat="1" ht="18.75">
      <c r="A101" s="7" t="s">
        <v>73</v>
      </c>
    </row>
    <row r="102" spans="1:6">
      <c r="A102" t="s">
        <v>75</v>
      </c>
      <c r="F102">
        <f>2.65*18.69</f>
        <v>49.528500000000001</v>
      </c>
    </row>
    <row r="103" spans="1:6">
      <c r="A103" t="s">
        <v>74</v>
      </c>
      <c r="F103">
        <f>49.5285/12.67</f>
        <v>3.9091160220994476</v>
      </c>
    </row>
    <row r="106" spans="1:6" s="7" customFormat="1" ht="18.75">
      <c r="A106" s="7" t="s">
        <v>76</v>
      </c>
    </row>
    <row r="107" spans="1:6" s="7" customFormat="1" ht="18.75"/>
    <row r="108" spans="1:6" s="1" customFormat="1">
      <c r="A108" s="1" t="s">
        <v>60</v>
      </c>
    </row>
    <row r="109" spans="1:6">
      <c r="A109" t="s">
        <v>61</v>
      </c>
      <c r="F109">
        <f>475000/382500</f>
        <v>1.2418300653594772</v>
      </c>
    </row>
    <row r="110" spans="1:6">
      <c r="A110" t="s">
        <v>79</v>
      </c>
      <c r="F110">
        <f>325000/382500</f>
        <v>0.84967320261437906</v>
      </c>
    </row>
    <row r="111" spans="1:6">
      <c r="A111" t="s">
        <v>67</v>
      </c>
      <c r="F111">
        <f>162500/20000</f>
        <v>8.125</v>
      </c>
    </row>
    <row r="112" spans="1:6">
      <c r="A112" t="s">
        <v>62</v>
      </c>
      <c r="F112">
        <f>225000/125000</f>
        <v>1.8</v>
      </c>
    </row>
    <row r="113" spans="1:6">
      <c r="A113" t="s">
        <v>65</v>
      </c>
      <c r="F113">
        <f>525000/1312500</f>
        <v>0.4</v>
      </c>
    </row>
    <row r="114" spans="1:6">
      <c r="A114" t="s">
        <v>64</v>
      </c>
      <c r="F114">
        <f>162500/525000</f>
        <v>0.30952380952380953</v>
      </c>
    </row>
    <row r="115" spans="1:6">
      <c r="A115" t="s">
        <v>78</v>
      </c>
      <c r="F115">
        <f>75000/1438.36</f>
        <v>52.142718095608892</v>
      </c>
    </row>
    <row r="116" spans="1:6">
      <c r="A116" t="s">
        <v>63</v>
      </c>
      <c r="F116">
        <f>162500/1312500</f>
        <v>0.12380952380952381</v>
      </c>
    </row>
    <row r="117" spans="1:6">
      <c r="A117" t="s">
        <v>68</v>
      </c>
      <c r="F117">
        <f>F121/1312500</f>
        <v>0.52</v>
      </c>
    </row>
    <row r="118" spans="1:6">
      <c r="A118" t="s">
        <v>66</v>
      </c>
      <c r="F118">
        <f>525000/837500</f>
        <v>0.62686567164179108</v>
      </c>
    </row>
    <row r="119" spans="1:6">
      <c r="A119" t="s">
        <v>69</v>
      </c>
      <c r="F119">
        <f>102500/512500</f>
        <v>0.2</v>
      </c>
    </row>
    <row r="121" spans="1:6">
      <c r="A121" t="s">
        <v>77</v>
      </c>
      <c r="F121">
        <f>382500+300000</f>
        <v>682500</v>
      </c>
    </row>
    <row r="122" spans="1:6">
      <c r="A122" t="s">
        <v>80</v>
      </c>
      <c r="D122">
        <f>525000/365</f>
        <v>1438.3561643835617</v>
      </c>
    </row>
    <row r="123" spans="1:6">
      <c r="A123" t="s">
        <v>81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</dc:creator>
  <cp:lastModifiedBy>lawrence</cp:lastModifiedBy>
  <dcterms:created xsi:type="dcterms:W3CDTF">2017-02-23T08:37:57Z</dcterms:created>
  <dcterms:modified xsi:type="dcterms:W3CDTF">2017-02-23T11:37:27Z</dcterms:modified>
</cp:coreProperties>
</file>