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680" yWindow="2040" windowWidth="17475" windowHeight="6000" activeTab="3"/>
  </bookViews>
  <sheets>
    <sheet name="Q3a" sheetId="1" r:id="rId1"/>
    <sheet name="Q3b" sheetId="2" r:id="rId2"/>
    <sheet name="Q3c" sheetId="3" r:id="rId3"/>
    <sheet name="Q3d" sheetId="4" r:id="rId4"/>
  </sheets>
  <calcPr calcId="125725"/>
</workbook>
</file>

<file path=xl/calcChain.xml><?xml version="1.0" encoding="utf-8"?>
<calcChain xmlns="http://schemas.openxmlformats.org/spreadsheetml/2006/main">
  <c r="E19" i="4"/>
  <c r="D16"/>
  <c r="C23" s="1"/>
  <c r="D7"/>
  <c r="D8" s="1"/>
  <c r="D9" s="1"/>
  <c r="D10" s="1"/>
  <c r="D4"/>
  <c r="D17" i="3"/>
  <c r="D15"/>
  <c r="D11"/>
  <c r="D6"/>
  <c r="C20" i="4" l="1"/>
  <c r="C22"/>
  <c r="C19"/>
  <c r="D19" s="1"/>
  <c r="H19" s="1"/>
  <c r="B20" s="1"/>
  <c r="C21"/>
  <c r="E20" l="1"/>
  <c r="G20" s="1"/>
  <c r="D20" l="1"/>
  <c r="F20" l="1"/>
  <c r="H20"/>
  <c r="B21" s="1"/>
  <c r="E21" l="1"/>
  <c r="G21" l="1"/>
  <c r="D21"/>
  <c r="F21" l="1"/>
  <c r="H21"/>
  <c r="B22" s="1"/>
  <c r="E22" l="1"/>
  <c r="G22" l="1"/>
  <c r="D22"/>
  <c r="F22" l="1"/>
  <c r="H22"/>
  <c r="B23" s="1"/>
  <c r="E23" l="1"/>
  <c r="G23" l="1"/>
  <c r="D23"/>
  <c r="F23" l="1"/>
  <c r="H23"/>
  <c r="C82" i="2"/>
  <c r="B82"/>
  <c r="C74"/>
  <c r="C73"/>
  <c r="C72"/>
  <c r="C71"/>
  <c r="C75" s="1"/>
  <c r="C66"/>
  <c r="C65"/>
  <c r="C64"/>
  <c r="C63"/>
  <c r="C67" s="1"/>
  <c r="C58"/>
  <c r="C57"/>
  <c r="C56"/>
  <c r="C55"/>
  <c r="C59" s="1"/>
  <c r="B50"/>
  <c r="E47"/>
  <c r="B37"/>
  <c r="E34"/>
  <c r="B23"/>
  <c r="B16"/>
  <c r="B9"/>
</calcChain>
</file>

<file path=xl/sharedStrings.xml><?xml version="1.0" encoding="utf-8"?>
<sst xmlns="http://schemas.openxmlformats.org/spreadsheetml/2006/main" count="106" uniqueCount="77">
  <si>
    <t>Question 3 a</t>
  </si>
  <si>
    <t xml:space="preserve">Problem 2: Compounding </t>
  </si>
  <si>
    <t xml:space="preserve">Compounding is the process of earning interest from a fixed asset or a loan. The interest also earns some earnings from one period to another. When calculating the value of the consecutive period, the interest earned during the previous year is calculated. On the contrary, discounting refers to establishing the present value of expected future cash flows.  While compounding increases the value under consideration with the given rate, discounting reduces the value under consideration to what is worth today. Therefore, a figure value is expected to increase when compounded but expected to decrease when discounting after a given period. </t>
  </si>
  <si>
    <t xml:space="preserve">Problem 3: Compounding and Period </t>
  </si>
  <si>
    <t xml:space="preserve">An increase in the period increases the future value when compounding. The value inclusive of interest rises from one year to another. However, the present and future value decrease with the increase in the length of the period. An extended time means that the value losses value since a value today is more valuable than an amount in future. </t>
  </si>
  <si>
    <t xml:space="preserve">Problem 4: Compounding and Interest Rates </t>
  </si>
  <si>
    <t xml:space="preserve">An increase in the interest reduces the present value but causes an increase in the future value. A higher interest rate implies a higher opportunity cost. Therefore an increase in the level of interest rate causes the present and future value to move in opposite direction. </t>
  </si>
  <si>
    <t xml:space="preserve">Problem 5: Ethical Consideration </t>
  </si>
  <si>
    <t xml:space="preserve">The discounting factor is ethical since the future is full of uncertainties that would affect the value. Uncertainties such as inflation, default receipt of cash, among others imply that the value today is more valuable than a value obtained in the future. Further, someone can invest the money at present and yield some returns in future and thus, the amount becomes more valuable than the future equivalent value. </t>
  </si>
  <si>
    <t xml:space="preserve">Problem 1 </t>
  </si>
  <si>
    <t xml:space="preserve">10% Interest Rate </t>
  </si>
  <si>
    <t xml:space="preserve">Year </t>
  </si>
  <si>
    <t xml:space="preserve">Cash flow </t>
  </si>
  <si>
    <t xml:space="preserve">18% Interest Rate </t>
  </si>
  <si>
    <t xml:space="preserve">24% Interest Rate </t>
  </si>
  <si>
    <t>Problem 2</t>
  </si>
  <si>
    <t xml:space="preserve">At 5% </t>
  </si>
  <si>
    <t>Investment Y</t>
  </si>
  <si>
    <t xml:space="preserve">Investment X </t>
  </si>
  <si>
    <t>NPV</t>
  </si>
  <si>
    <t>At 15%</t>
  </si>
  <si>
    <t xml:space="preserve">Investment Y </t>
  </si>
  <si>
    <t>Investment X</t>
  </si>
  <si>
    <t xml:space="preserve">Problem 3 </t>
  </si>
  <si>
    <t>At 8%</t>
  </si>
  <si>
    <t xml:space="preserve">Cash Flow </t>
  </si>
  <si>
    <t>FV</t>
  </si>
  <si>
    <t xml:space="preserve">FV of cash flows for 4 years </t>
  </si>
  <si>
    <t xml:space="preserve">At 11% </t>
  </si>
  <si>
    <t xml:space="preserve">FV </t>
  </si>
  <si>
    <t>At 24%</t>
  </si>
  <si>
    <t xml:space="preserve">Problem 36: Comparing Cash Flow Streams  </t>
  </si>
  <si>
    <t>Salary arrangement 1</t>
  </si>
  <si>
    <t>Salary arrangement 2</t>
  </si>
  <si>
    <t>I would prefer the salary arrangement with annual income of $75,000</t>
  </si>
  <si>
    <t xml:space="preserve">Question 3b: Present Value and Multiple Cash Flows </t>
  </si>
  <si>
    <t xml:space="preserve">Question 3c. Annuities and Perpetuities </t>
  </si>
  <si>
    <t xml:space="preserve">Problem 6 </t>
  </si>
  <si>
    <t xml:space="preserve">Annual interest rate </t>
  </si>
  <si>
    <t xml:space="preserve">Years </t>
  </si>
  <si>
    <t xml:space="preserve">Annual revenue </t>
  </si>
  <si>
    <t xml:space="preserve">Present value of the savings </t>
  </si>
  <si>
    <t xml:space="preserve">Problem 10 </t>
  </si>
  <si>
    <t xml:space="preserve">Annual pay </t>
  </si>
  <si>
    <t xml:space="preserve">Required rate of return </t>
  </si>
  <si>
    <t>Present value of perpetuity</t>
  </si>
  <si>
    <t>Therefore, the total payments for the policy is $784,313.73</t>
  </si>
  <si>
    <t>Problem 11</t>
  </si>
  <si>
    <t xml:space="preserve">Policy costs </t>
  </si>
  <si>
    <t xml:space="preserve">Interest rate </t>
  </si>
  <si>
    <t xml:space="preserve">Thus, an interest rate of 6% will be a fair deal </t>
  </si>
  <si>
    <t xml:space="preserve">Question 3d. Armotization Problem </t>
  </si>
  <si>
    <t>Problem 20 page 185</t>
  </si>
  <si>
    <t xml:space="preserve">Loan amount </t>
  </si>
  <si>
    <t>MPR</t>
  </si>
  <si>
    <t>Periods</t>
  </si>
  <si>
    <t xml:space="preserve">Present value </t>
  </si>
  <si>
    <t xml:space="preserve">Monthly payments </t>
  </si>
  <si>
    <t xml:space="preserve">Total payment </t>
  </si>
  <si>
    <t xml:space="preserve">Interest </t>
  </si>
  <si>
    <t xml:space="preserve">Effective annual rate </t>
  </si>
  <si>
    <t>Problem 55 Page 189</t>
  </si>
  <si>
    <t xml:space="preserve">Payments </t>
  </si>
  <si>
    <t xml:space="preserve">Period </t>
  </si>
  <si>
    <t>Beginning Balance</t>
  </si>
  <si>
    <t xml:space="preserve">Payment </t>
  </si>
  <si>
    <t>Principal</t>
  </si>
  <si>
    <t>Cummulative Principal</t>
  </si>
  <si>
    <t xml:space="preserve">Cummulative Interest </t>
  </si>
  <si>
    <t xml:space="preserve">Ending Balance </t>
  </si>
  <si>
    <t xml:space="preserve">Year 1 </t>
  </si>
  <si>
    <t>Year 2</t>
  </si>
  <si>
    <t xml:space="preserve">Year 3 </t>
  </si>
  <si>
    <t xml:space="preserve">Year 4 </t>
  </si>
  <si>
    <t xml:space="preserve">Year 5 </t>
  </si>
  <si>
    <t>The interest paid in the thrid year is $3,024.22</t>
  </si>
  <si>
    <t>Total interest paid over the life of the loan $10,088.11</t>
  </si>
</sst>
</file>

<file path=xl/styles.xml><?xml version="1.0" encoding="utf-8"?>
<styleSheet xmlns="http://schemas.openxmlformats.org/spreadsheetml/2006/main">
  <numFmts count="2">
    <numFmt numFmtId="6" formatCode="&quot;$&quot;#,##0_);[Red]\(&quot;$&quot;#,##0\)"/>
    <numFmt numFmtId="8" formatCode="&quot;$&quot;#,##0.00_);[Red]\(&quot;$&quot;#,##0.00\)"/>
  </numFmts>
  <fonts count="5">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20">
    <xf numFmtId="0" fontId="0" fillId="0" borderId="0" xfId="0"/>
    <xf numFmtId="0" fontId="0" fillId="0" borderId="0" xfId="0" applyNumberFormat="1"/>
    <xf numFmtId="0" fontId="2" fillId="0" borderId="0" xfId="0" applyFont="1"/>
    <xf numFmtId="0" fontId="2" fillId="0" borderId="0" xfId="0" applyFont="1" applyAlignment="1">
      <alignment horizontal="center"/>
    </xf>
    <xf numFmtId="0" fontId="0" fillId="0" borderId="0" xfId="0" applyAlignment="1">
      <alignment horizontal="center"/>
    </xf>
    <xf numFmtId="6" fontId="0" fillId="0" borderId="0" xfId="0" applyNumberFormat="1" applyAlignment="1">
      <alignment horizontal="center"/>
    </xf>
    <xf numFmtId="3" fontId="0" fillId="0" borderId="0" xfId="0" applyNumberFormat="1" applyAlignment="1">
      <alignment horizontal="center"/>
    </xf>
    <xf numFmtId="8" fontId="0" fillId="0" borderId="0" xfId="0" applyNumberFormat="1" applyAlignment="1">
      <alignment horizontal="center"/>
    </xf>
    <xf numFmtId="6" fontId="0" fillId="0" borderId="0" xfId="0" applyNumberFormat="1"/>
    <xf numFmtId="8" fontId="0" fillId="0" borderId="0" xfId="0" applyNumberFormat="1"/>
    <xf numFmtId="10" fontId="0" fillId="0" borderId="0" xfId="0" applyNumberFormat="1"/>
    <xf numFmtId="0" fontId="0" fillId="0" borderId="0" xfId="0" applyFont="1"/>
    <xf numFmtId="6" fontId="0" fillId="0" borderId="0" xfId="0" applyNumberFormat="1" applyFont="1"/>
    <xf numFmtId="10" fontId="0" fillId="0" borderId="0" xfId="0" applyNumberFormat="1" applyFont="1"/>
    <xf numFmtId="8" fontId="0" fillId="0" borderId="0" xfId="0" applyNumberFormat="1" applyFont="1"/>
    <xf numFmtId="9" fontId="0" fillId="0" borderId="0" xfId="1" applyFont="1"/>
    <xf numFmtId="6" fontId="3" fillId="0" borderId="0" xfId="0" applyNumberFormat="1" applyFont="1"/>
    <xf numFmtId="8" fontId="4" fillId="0" borderId="0" xfId="0" applyNumberFormat="1" applyFont="1"/>
    <xf numFmtId="9" fontId="0" fillId="0" borderId="0" xfId="0" applyNumberFormat="1"/>
    <xf numFmtId="3" fontId="0" fillId="0" borderId="0" xfId="0" applyNumberFormat="1"/>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9"/>
  <sheetViews>
    <sheetView workbookViewId="0">
      <selection activeCell="H16" sqref="H16"/>
    </sheetView>
  </sheetViews>
  <sheetFormatPr defaultRowHeight="15"/>
  <sheetData>
    <row r="1" spans="1:1">
      <c r="A1" t="s">
        <v>0</v>
      </c>
    </row>
    <row r="2" spans="1:1">
      <c r="A2" t="s">
        <v>1</v>
      </c>
    </row>
    <row r="3" spans="1:1">
      <c r="A3" s="1" t="s">
        <v>2</v>
      </c>
    </row>
    <row r="4" spans="1:1">
      <c r="A4" t="s">
        <v>3</v>
      </c>
    </row>
    <row r="5" spans="1:1">
      <c r="A5" s="1" t="s">
        <v>4</v>
      </c>
    </row>
    <row r="6" spans="1:1">
      <c r="A6" t="s">
        <v>5</v>
      </c>
    </row>
    <row r="7" spans="1:1">
      <c r="A7" s="1" t="s">
        <v>6</v>
      </c>
    </row>
    <row r="8" spans="1:1">
      <c r="A8" t="s">
        <v>7</v>
      </c>
    </row>
    <row r="9" spans="1:1">
      <c r="A9" s="1"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85"/>
  <sheetViews>
    <sheetView topLeftCell="A53" workbookViewId="0">
      <selection activeCell="G55" sqref="G55"/>
    </sheetView>
  </sheetViews>
  <sheetFormatPr defaultRowHeight="15"/>
  <cols>
    <col min="2" max="2" width="20.28515625" customWidth="1"/>
    <col min="3" max="3" width="13.5703125" customWidth="1"/>
    <col min="5" max="5" width="16.140625" customWidth="1"/>
  </cols>
  <sheetData>
    <row r="1" spans="1:6">
      <c r="A1" s="2" t="s">
        <v>35</v>
      </c>
      <c r="B1" s="3"/>
      <c r="C1" s="2"/>
      <c r="D1" s="2"/>
      <c r="E1" s="2"/>
      <c r="F1" s="2"/>
    </row>
    <row r="2" spans="1:6">
      <c r="A2" s="2" t="s">
        <v>9</v>
      </c>
      <c r="B2" s="3"/>
      <c r="C2" s="2"/>
      <c r="D2" s="2"/>
      <c r="E2" s="2"/>
      <c r="F2" s="2"/>
    </row>
    <row r="3" spans="1:6">
      <c r="A3" s="2" t="s">
        <v>10</v>
      </c>
      <c r="B3" s="3"/>
      <c r="C3" s="2"/>
      <c r="D3" s="2"/>
      <c r="E3" s="2"/>
      <c r="F3" s="2"/>
    </row>
    <row r="4" spans="1:6">
      <c r="A4" t="s">
        <v>11</v>
      </c>
      <c r="B4" s="4" t="s">
        <v>12</v>
      </c>
    </row>
    <row r="5" spans="1:6">
      <c r="A5">
        <v>1</v>
      </c>
      <c r="B5" s="5">
        <v>680</v>
      </c>
    </row>
    <row r="6" spans="1:6">
      <c r="A6">
        <v>2</v>
      </c>
      <c r="B6" s="4">
        <v>810</v>
      </c>
    </row>
    <row r="7" spans="1:6">
      <c r="A7">
        <v>3</v>
      </c>
      <c r="B7" s="4">
        <v>940</v>
      </c>
    </row>
    <row r="8" spans="1:6">
      <c r="A8">
        <v>4</v>
      </c>
      <c r="B8" s="6">
        <v>1150</v>
      </c>
    </row>
    <row r="9" spans="1:6">
      <c r="B9" s="7">
        <f>NPV(10%,B5,B6,B7,B8)</f>
        <v>2779.3046923024376</v>
      </c>
    </row>
    <row r="10" spans="1:6">
      <c r="A10" s="2" t="s">
        <v>13</v>
      </c>
      <c r="B10" s="3"/>
      <c r="C10" s="2"/>
      <c r="D10" s="2"/>
      <c r="E10" s="2"/>
      <c r="F10" s="2"/>
    </row>
    <row r="11" spans="1:6">
      <c r="A11" t="s">
        <v>11</v>
      </c>
      <c r="B11" s="4" t="s">
        <v>12</v>
      </c>
    </row>
    <row r="12" spans="1:6">
      <c r="A12">
        <v>1</v>
      </c>
      <c r="B12" s="5">
        <v>680</v>
      </c>
    </row>
    <row r="13" spans="1:6">
      <c r="A13">
        <v>2</v>
      </c>
      <c r="B13" s="4">
        <v>810</v>
      </c>
    </row>
    <row r="14" spans="1:6">
      <c r="A14">
        <v>3</v>
      </c>
      <c r="B14" s="4">
        <v>940</v>
      </c>
    </row>
    <row r="15" spans="1:6">
      <c r="A15">
        <v>4</v>
      </c>
      <c r="B15" s="6">
        <v>1150</v>
      </c>
    </row>
    <row r="16" spans="1:6">
      <c r="B16" s="7">
        <f>NPV(18%,B12,B13,B14,B15)</f>
        <v>2323.2708012908092</v>
      </c>
    </row>
    <row r="17" spans="1:6">
      <c r="A17" s="2" t="s">
        <v>14</v>
      </c>
      <c r="B17" s="3"/>
      <c r="C17" s="2"/>
      <c r="D17" s="2"/>
      <c r="E17" s="2"/>
      <c r="F17" s="2"/>
    </row>
    <row r="18" spans="1:6">
      <c r="A18" t="s">
        <v>11</v>
      </c>
      <c r="B18" s="4" t="s">
        <v>12</v>
      </c>
    </row>
    <row r="19" spans="1:6">
      <c r="A19">
        <v>1</v>
      </c>
      <c r="B19" s="5">
        <v>680</v>
      </c>
    </row>
    <row r="20" spans="1:6">
      <c r="A20">
        <v>2</v>
      </c>
      <c r="B20" s="4">
        <v>810</v>
      </c>
    </row>
    <row r="21" spans="1:6">
      <c r="A21">
        <v>3</v>
      </c>
      <c r="B21" s="4">
        <v>940</v>
      </c>
    </row>
    <row r="22" spans="1:6">
      <c r="A22">
        <v>4</v>
      </c>
      <c r="B22" s="6">
        <v>1150</v>
      </c>
    </row>
    <row r="23" spans="1:6">
      <c r="B23" s="7">
        <f>NPV(24%,B19,B20,B21,B22)</f>
        <v>2054.6197650080508</v>
      </c>
    </row>
    <row r="24" spans="1:6">
      <c r="B24" s="4"/>
    </row>
    <row r="25" spans="1:6">
      <c r="A25" s="2" t="s">
        <v>15</v>
      </c>
      <c r="B25" s="3"/>
      <c r="C25" s="2"/>
      <c r="D25" s="2"/>
      <c r="E25" s="2"/>
      <c r="F25" s="2"/>
    </row>
    <row r="26" spans="1:6">
      <c r="A26" s="2" t="s">
        <v>16</v>
      </c>
      <c r="B26" s="3"/>
      <c r="C26" s="2"/>
      <c r="D26" s="2"/>
      <c r="E26" s="2"/>
      <c r="F26" s="2"/>
    </row>
    <row r="27" spans="1:6">
      <c r="A27" s="2" t="s">
        <v>17</v>
      </c>
      <c r="B27" s="3"/>
      <c r="C27" s="2"/>
      <c r="D27" s="2" t="s">
        <v>18</v>
      </c>
      <c r="E27" s="2"/>
      <c r="F27" s="2"/>
    </row>
    <row r="28" spans="1:6">
      <c r="A28" t="s">
        <v>11</v>
      </c>
      <c r="B28" s="4" t="s">
        <v>12</v>
      </c>
      <c r="D28" t="s">
        <v>11</v>
      </c>
      <c r="E28" t="s">
        <v>12</v>
      </c>
    </row>
    <row r="29" spans="1:6">
      <c r="A29">
        <v>1</v>
      </c>
      <c r="B29" s="5">
        <v>4700</v>
      </c>
      <c r="D29">
        <v>1</v>
      </c>
      <c r="E29" s="8">
        <v>6700</v>
      </c>
    </row>
    <row r="30" spans="1:6">
      <c r="A30">
        <v>2</v>
      </c>
      <c r="B30" s="5">
        <v>4700</v>
      </c>
      <c r="D30">
        <v>2</v>
      </c>
      <c r="E30" s="8">
        <v>6700</v>
      </c>
    </row>
    <row r="31" spans="1:6">
      <c r="A31">
        <v>3</v>
      </c>
      <c r="B31" s="5">
        <v>4700</v>
      </c>
      <c r="D31">
        <v>3</v>
      </c>
      <c r="E31" s="8">
        <v>6700</v>
      </c>
    </row>
    <row r="32" spans="1:6">
      <c r="A32">
        <v>4</v>
      </c>
      <c r="B32" s="5">
        <v>4700</v>
      </c>
      <c r="D32">
        <v>4</v>
      </c>
      <c r="E32" s="8">
        <v>6700</v>
      </c>
    </row>
    <row r="33" spans="1:5">
      <c r="A33">
        <v>5</v>
      </c>
      <c r="B33" s="5">
        <v>4700</v>
      </c>
      <c r="D33">
        <v>5</v>
      </c>
      <c r="E33" s="8">
        <v>6700</v>
      </c>
    </row>
    <row r="34" spans="1:5">
      <c r="A34">
        <v>6</v>
      </c>
      <c r="B34" s="5">
        <v>4700</v>
      </c>
      <c r="D34" t="s">
        <v>19</v>
      </c>
      <c r="E34" s="9">
        <f>NPV(5%,E29,E30,E31,E32,E33)</f>
        <v>29007.493693226486</v>
      </c>
    </row>
    <row r="35" spans="1:5">
      <c r="A35">
        <v>7</v>
      </c>
      <c r="B35" s="5">
        <v>4700</v>
      </c>
    </row>
    <row r="36" spans="1:5">
      <c r="A36">
        <v>8</v>
      </c>
      <c r="B36" s="5">
        <v>4700</v>
      </c>
    </row>
    <row r="37" spans="1:5">
      <c r="A37" t="s">
        <v>19</v>
      </c>
      <c r="B37" s="7">
        <f>NPV(5%,B29,B30,B31,B32,B33,B34,B35,B36)</f>
        <v>30377.099969303399</v>
      </c>
    </row>
    <row r="38" spans="1:5">
      <c r="B38" s="4"/>
    </row>
    <row r="39" spans="1:5">
      <c r="A39" t="s">
        <v>20</v>
      </c>
      <c r="B39" s="4"/>
    </row>
    <row r="40" spans="1:5">
      <c r="A40" t="s">
        <v>21</v>
      </c>
      <c r="B40" s="4"/>
      <c r="D40" t="s">
        <v>22</v>
      </c>
    </row>
    <row r="41" spans="1:5">
      <c r="A41" t="s">
        <v>11</v>
      </c>
      <c r="B41" s="4" t="s">
        <v>12</v>
      </c>
      <c r="D41" t="s">
        <v>11</v>
      </c>
      <c r="E41" t="s">
        <v>12</v>
      </c>
    </row>
    <row r="42" spans="1:5">
      <c r="A42">
        <v>1</v>
      </c>
      <c r="B42" s="5">
        <v>4700</v>
      </c>
      <c r="D42">
        <v>1</v>
      </c>
      <c r="E42" s="8">
        <v>6700</v>
      </c>
    </row>
    <row r="43" spans="1:5">
      <c r="A43">
        <v>2</v>
      </c>
      <c r="B43" s="5">
        <v>4700</v>
      </c>
      <c r="D43">
        <v>2</v>
      </c>
      <c r="E43" s="8">
        <v>6700</v>
      </c>
    </row>
    <row r="44" spans="1:5">
      <c r="A44">
        <v>3</v>
      </c>
      <c r="B44" s="5">
        <v>4700</v>
      </c>
      <c r="D44">
        <v>3</v>
      </c>
      <c r="E44" s="8">
        <v>6700</v>
      </c>
    </row>
    <row r="45" spans="1:5">
      <c r="A45">
        <v>4</v>
      </c>
      <c r="B45" s="5">
        <v>4700</v>
      </c>
      <c r="D45">
        <v>4</v>
      </c>
      <c r="E45" s="8">
        <v>6700</v>
      </c>
    </row>
    <row r="46" spans="1:5">
      <c r="A46">
        <v>5</v>
      </c>
      <c r="B46" s="5">
        <v>4700</v>
      </c>
      <c r="D46">
        <v>5</v>
      </c>
      <c r="E46" s="8">
        <v>6700</v>
      </c>
    </row>
    <row r="47" spans="1:5">
      <c r="A47">
        <v>6</v>
      </c>
      <c r="B47" s="5">
        <v>4700</v>
      </c>
      <c r="D47" t="s">
        <v>19</v>
      </c>
      <c r="E47" s="9">
        <f>NPV(15%,E42,E43,E44,E45,E46)</f>
        <v>22459.439156676399</v>
      </c>
    </row>
    <row r="48" spans="1:5">
      <c r="A48">
        <v>7</v>
      </c>
      <c r="B48" s="5">
        <v>4700</v>
      </c>
    </row>
    <row r="49" spans="1:6">
      <c r="A49">
        <v>8</v>
      </c>
      <c r="B49" s="5">
        <v>4700</v>
      </c>
    </row>
    <row r="50" spans="1:6">
      <c r="A50" t="s">
        <v>19</v>
      </c>
      <c r="B50" s="7">
        <f>NPV(15%,B42,B43,B44,B45,B46,B47,B48,B49)</f>
        <v>21090.411086153428</v>
      </c>
    </row>
    <row r="51" spans="1:6">
      <c r="B51" s="4"/>
    </row>
    <row r="52" spans="1:6">
      <c r="A52" s="2" t="s">
        <v>23</v>
      </c>
      <c r="B52" s="3"/>
      <c r="C52" s="2"/>
      <c r="D52" s="2"/>
      <c r="E52" s="2"/>
      <c r="F52" s="2"/>
    </row>
    <row r="53" spans="1:6">
      <c r="A53" s="2" t="s">
        <v>24</v>
      </c>
      <c r="B53" s="3"/>
      <c r="C53" s="2"/>
      <c r="D53" s="2"/>
      <c r="E53" s="2"/>
      <c r="F53" s="2"/>
    </row>
    <row r="54" spans="1:6">
      <c r="A54" t="s">
        <v>11</v>
      </c>
      <c r="B54" s="4" t="s">
        <v>25</v>
      </c>
      <c r="C54" t="s">
        <v>26</v>
      </c>
    </row>
    <row r="55" spans="1:6">
      <c r="A55">
        <v>1</v>
      </c>
      <c r="B55" s="5">
        <v>1225</v>
      </c>
      <c r="C55" s="9" t="b">
        <f>G57=FV(8%,$A$58-A55,0,-B55)</f>
        <v>0</v>
      </c>
    </row>
    <row r="56" spans="1:6">
      <c r="A56">
        <v>2</v>
      </c>
      <c r="B56" s="6">
        <v>1345</v>
      </c>
      <c r="C56" s="9">
        <f t="shared" ref="C56:C58" si="0">FV(8%,$A$58-A56,0,-B56)</f>
        <v>1568.8080000000002</v>
      </c>
    </row>
    <row r="57" spans="1:6">
      <c r="A57">
        <v>3</v>
      </c>
      <c r="B57" s="6">
        <v>1460</v>
      </c>
      <c r="C57" s="9">
        <f t="shared" si="0"/>
        <v>1576.8000000000002</v>
      </c>
    </row>
    <row r="58" spans="1:6">
      <c r="A58">
        <v>4</v>
      </c>
      <c r="B58" s="6">
        <v>1590</v>
      </c>
      <c r="C58" s="9">
        <f t="shared" si="0"/>
        <v>1590</v>
      </c>
    </row>
    <row r="59" spans="1:6">
      <c r="A59" t="s">
        <v>27</v>
      </c>
      <c r="B59" s="7"/>
      <c r="C59" s="9">
        <f>C55+C56+C57+C58</f>
        <v>4735.6080000000002</v>
      </c>
    </row>
    <row r="60" spans="1:6">
      <c r="B60" s="4"/>
    </row>
    <row r="61" spans="1:6">
      <c r="A61" s="2" t="s">
        <v>28</v>
      </c>
      <c r="B61" s="3"/>
      <c r="C61" s="2"/>
      <c r="D61" s="2"/>
      <c r="E61" s="2"/>
      <c r="F61" s="2"/>
    </row>
    <row r="62" spans="1:6">
      <c r="A62" t="s">
        <v>11</v>
      </c>
      <c r="B62" s="4" t="s">
        <v>25</v>
      </c>
      <c r="C62" t="s">
        <v>29</v>
      </c>
    </row>
    <row r="63" spans="1:6">
      <c r="A63">
        <v>1</v>
      </c>
      <c r="B63" s="5">
        <v>1225</v>
      </c>
      <c r="C63" s="9">
        <f>FV(11%,$A$66-A63,0,-B63)</f>
        <v>1675.3479750000004</v>
      </c>
    </row>
    <row r="64" spans="1:6">
      <c r="A64">
        <v>2</v>
      </c>
      <c r="B64" s="6">
        <v>1345</v>
      </c>
      <c r="C64" s="9">
        <f t="shared" ref="C64:C66" si="1">FV(11%,$A$66-A64,0,-B64)</f>
        <v>1657.1745000000003</v>
      </c>
    </row>
    <row r="65" spans="1:6">
      <c r="A65">
        <v>3</v>
      </c>
      <c r="B65" s="6">
        <v>1460</v>
      </c>
      <c r="C65" s="9">
        <f t="shared" si="1"/>
        <v>1620.6000000000001</v>
      </c>
    </row>
    <row r="66" spans="1:6">
      <c r="A66">
        <v>4</v>
      </c>
      <c r="B66" s="6">
        <v>1590</v>
      </c>
      <c r="C66" s="9">
        <f t="shared" si="1"/>
        <v>1590</v>
      </c>
    </row>
    <row r="67" spans="1:6">
      <c r="A67" t="s">
        <v>29</v>
      </c>
      <c r="B67" s="4"/>
      <c r="C67" s="9">
        <f>C63+C64+C65+C66</f>
        <v>6543.122475000001</v>
      </c>
    </row>
    <row r="68" spans="1:6">
      <c r="B68" s="4"/>
    </row>
    <row r="69" spans="1:6">
      <c r="A69" s="2" t="s">
        <v>30</v>
      </c>
      <c r="B69" s="3"/>
      <c r="C69" s="2"/>
      <c r="D69" s="2"/>
      <c r="E69" s="2"/>
      <c r="F69" s="2"/>
    </row>
    <row r="70" spans="1:6">
      <c r="A70" t="s">
        <v>11</v>
      </c>
      <c r="B70" s="4" t="s">
        <v>25</v>
      </c>
      <c r="C70" t="s">
        <v>29</v>
      </c>
    </row>
    <row r="71" spans="1:6">
      <c r="A71">
        <v>1</v>
      </c>
      <c r="B71" s="5">
        <v>1225</v>
      </c>
      <c r="C71" s="9">
        <f>FV(24%,$A$74-A71,0,-B71)</f>
        <v>2335.6143999999999</v>
      </c>
    </row>
    <row r="72" spans="1:6">
      <c r="A72">
        <v>2</v>
      </c>
      <c r="B72" s="6">
        <v>1345</v>
      </c>
      <c r="C72" s="9">
        <f t="shared" ref="C72:C74" si="2">FV(24%,$A$74-A72,0,-B72)</f>
        <v>2068.0720000000001</v>
      </c>
    </row>
    <row r="73" spans="1:6">
      <c r="A73">
        <v>3</v>
      </c>
      <c r="B73" s="6">
        <v>1460</v>
      </c>
      <c r="C73" s="9">
        <f t="shared" si="2"/>
        <v>1810.4</v>
      </c>
    </row>
    <row r="74" spans="1:6">
      <c r="A74">
        <v>4</v>
      </c>
      <c r="B74" s="6">
        <v>1590</v>
      </c>
      <c r="C74" s="9">
        <f t="shared" si="2"/>
        <v>1590</v>
      </c>
    </row>
    <row r="75" spans="1:6">
      <c r="A75" t="s">
        <v>29</v>
      </c>
      <c r="B75" s="4"/>
      <c r="C75" s="9">
        <f>C71+C72+C73+C74</f>
        <v>7804.0864000000001</v>
      </c>
    </row>
    <row r="76" spans="1:6">
      <c r="B76" s="4"/>
    </row>
    <row r="77" spans="1:6">
      <c r="A77" s="2" t="s">
        <v>31</v>
      </c>
      <c r="B77" s="3"/>
      <c r="C77" s="2"/>
      <c r="D77" s="2"/>
      <c r="E77" s="2"/>
      <c r="F77" s="2"/>
    </row>
    <row r="78" spans="1:6">
      <c r="A78" t="s">
        <v>11</v>
      </c>
      <c r="B78" s="4" t="s">
        <v>32</v>
      </c>
      <c r="C78" t="s">
        <v>33</v>
      </c>
    </row>
    <row r="79" spans="1:6">
      <c r="A79">
        <v>0</v>
      </c>
      <c r="B79" s="5">
        <v>20000</v>
      </c>
      <c r="C79" s="8">
        <v>20000</v>
      </c>
    </row>
    <row r="80" spans="1:6">
      <c r="A80">
        <v>1</v>
      </c>
      <c r="B80" s="5">
        <v>75000</v>
      </c>
      <c r="C80" s="8">
        <v>64000</v>
      </c>
    </row>
    <row r="81" spans="1:3">
      <c r="A81">
        <v>2</v>
      </c>
      <c r="B81" s="5">
        <v>75000</v>
      </c>
      <c r="C81" s="8">
        <v>64000</v>
      </c>
    </row>
    <row r="82" spans="1:3">
      <c r="B82" s="7">
        <f>NPV(84,B79,B80,B81)</f>
        <v>245.79686545898636</v>
      </c>
      <c r="C82" s="9">
        <f>NPV(84,C79,C80,C81)</f>
        <v>244.25646244657031</v>
      </c>
    </row>
    <row r="83" spans="1:3">
      <c r="A83" t="s">
        <v>34</v>
      </c>
      <c r="B83" s="4"/>
    </row>
    <row r="84" spans="1:3">
      <c r="B84" s="4"/>
    </row>
    <row r="85" spans="1:3">
      <c r="B85"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8"/>
  <sheetViews>
    <sheetView workbookViewId="0">
      <selection activeCell="G18" sqref="G18"/>
    </sheetView>
  </sheetViews>
  <sheetFormatPr defaultRowHeight="15"/>
  <cols>
    <col min="3" max="3" width="39.7109375" customWidth="1"/>
    <col min="4" max="4" width="13.140625" customWidth="1"/>
  </cols>
  <sheetData>
    <row r="1" spans="1:6">
      <c r="A1" s="2" t="s">
        <v>36</v>
      </c>
      <c r="B1" s="2"/>
      <c r="C1" s="2"/>
      <c r="D1" s="2"/>
      <c r="E1" s="2"/>
      <c r="F1" s="2"/>
    </row>
    <row r="2" spans="1:6">
      <c r="A2" s="2" t="s">
        <v>37</v>
      </c>
      <c r="B2" s="2"/>
      <c r="C2" s="2"/>
      <c r="D2" s="2"/>
      <c r="E2" s="2"/>
      <c r="F2" s="2"/>
    </row>
    <row r="3" spans="1:6">
      <c r="A3" t="s">
        <v>38</v>
      </c>
      <c r="D3" s="10">
        <v>7.8E-2</v>
      </c>
    </row>
    <row r="4" spans="1:6">
      <c r="A4" t="s">
        <v>39</v>
      </c>
      <c r="D4">
        <v>7</v>
      </c>
    </row>
    <row r="5" spans="1:6">
      <c r="A5" t="s">
        <v>40</v>
      </c>
      <c r="D5" s="8">
        <v>57000</v>
      </c>
    </row>
    <row r="6" spans="1:6">
      <c r="A6" t="s">
        <v>41</v>
      </c>
      <c r="D6" s="9">
        <f>PV(D3,D4,D5)</f>
        <v>-298803.86520744523</v>
      </c>
    </row>
    <row r="8" spans="1:6">
      <c r="A8" s="2" t="s">
        <v>42</v>
      </c>
      <c r="B8" s="2"/>
      <c r="C8" s="2"/>
      <c r="D8" s="2"/>
      <c r="E8" s="2"/>
      <c r="F8" s="2"/>
    </row>
    <row r="9" spans="1:6">
      <c r="A9" s="11" t="s">
        <v>43</v>
      </c>
      <c r="B9" s="11"/>
      <c r="C9" s="11"/>
      <c r="D9" s="12">
        <v>40000</v>
      </c>
      <c r="E9" s="11"/>
      <c r="F9" s="11"/>
    </row>
    <row r="10" spans="1:6">
      <c r="A10" s="11" t="s">
        <v>44</v>
      </c>
      <c r="B10" s="11"/>
      <c r="C10" s="11"/>
      <c r="D10" s="13">
        <v>5.0999999999999997E-2</v>
      </c>
      <c r="E10" s="11"/>
      <c r="F10" s="11"/>
    </row>
    <row r="11" spans="1:6">
      <c r="A11" s="11" t="s">
        <v>45</v>
      </c>
      <c r="B11" s="11"/>
      <c r="C11" s="11"/>
      <c r="D11" s="14">
        <f>D9/D10</f>
        <v>784313.72549019614</v>
      </c>
      <c r="E11" s="11"/>
      <c r="F11" s="11"/>
    </row>
    <row r="12" spans="1:6">
      <c r="A12" s="11" t="s">
        <v>46</v>
      </c>
      <c r="B12" s="11"/>
      <c r="C12" s="11"/>
      <c r="D12" s="11"/>
      <c r="E12" s="11"/>
      <c r="F12" s="11"/>
    </row>
    <row r="13" spans="1:6">
      <c r="A13" s="11"/>
      <c r="B13" s="11"/>
      <c r="C13" s="11"/>
      <c r="D13" s="11"/>
      <c r="E13" s="11"/>
      <c r="F13" s="11"/>
    </row>
    <row r="14" spans="1:6">
      <c r="A14" s="2" t="s">
        <v>47</v>
      </c>
      <c r="B14" s="2"/>
      <c r="C14" s="2"/>
      <c r="D14" s="2"/>
      <c r="E14" s="2"/>
      <c r="F14" s="2"/>
    </row>
    <row r="15" spans="1:6">
      <c r="A15" s="11" t="s">
        <v>43</v>
      </c>
      <c r="D15" s="8">
        <f>D9</f>
        <v>40000</v>
      </c>
    </row>
    <row r="16" spans="1:6">
      <c r="A16" s="11" t="s">
        <v>48</v>
      </c>
      <c r="D16" s="8">
        <v>650000</v>
      </c>
    </row>
    <row r="17" spans="1:4">
      <c r="A17" s="11" t="s">
        <v>49</v>
      </c>
      <c r="D17" s="15">
        <f>D15/D16</f>
        <v>6.1538461538461542E-2</v>
      </c>
    </row>
    <row r="18" spans="1:4">
      <c r="A18" s="11"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27"/>
  <sheetViews>
    <sheetView tabSelected="1" workbookViewId="0">
      <selection activeCell="C8" sqref="C8"/>
    </sheetView>
  </sheetViews>
  <sheetFormatPr defaultRowHeight="15"/>
  <cols>
    <col min="2" max="2" width="17" customWidth="1"/>
    <col min="3" max="3" width="49.28515625" bestFit="1" customWidth="1"/>
    <col min="4" max="4" width="19.42578125" customWidth="1"/>
    <col min="5" max="5" width="13.42578125" customWidth="1"/>
    <col min="6" max="6" width="12.5703125" customWidth="1"/>
    <col min="8" max="8" width="15.28515625" customWidth="1"/>
  </cols>
  <sheetData>
    <row r="1" spans="1:9">
      <c r="A1" s="2" t="s">
        <v>51</v>
      </c>
      <c r="B1" s="2"/>
      <c r="C1" s="2"/>
      <c r="D1" s="2"/>
      <c r="E1" s="2"/>
      <c r="F1" s="2"/>
      <c r="G1" s="2"/>
      <c r="H1" s="2"/>
      <c r="I1" s="2"/>
    </row>
    <row r="2" spans="1:9">
      <c r="A2" s="2" t="s">
        <v>52</v>
      </c>
      <c r="B2" s="2"/>
      <c r="C2" s="2"/>
      <c r="D2" s="2"/>
      <c r="E2" s="2"/>
      <c r="F2" s="2"/>
      <c r="G2" s="2"/>
      <c r="H2" s="2"/>
      <c r="I2" s="2"/>
    </row>
    <row r="3" spans="1:9">
      <c r="A3" t="s">
        <v>53</v>
      </c>
      <c r="D3" s="8">
        <v>79500</v>
      </c>
    </row>
    <row r="4" spans="1:9">
      <c r="A4" t="s">
        <v>54</v>
      </c>
      <c r="D4">
        <f>0.058/12</f>
        <v>4.8333333333333336E-3</v>
      </c>
    </row>
    <row r="5" spans="1:9">
      <c r="A5" t="s">
        <v>55</v>
      </c>
      <c r="D5">
        <v>60</v>
      </c>
    </row>
    <row r="6" spans="1:9">
      <c r="A6" t="s">
        <v>56</v>
      </c>
      <c r="D6" s="16">
        <v>79500</v>
      </c>
    </row>
    <row r="7" spans="1:9">
      <c r="A7" t="s">
        <v>57</v>
      </c>
      <c r="D7" s="17">
        <f>PMT(D4,D5,D6,0,0)</f>
        <v>-1529.5752861387164</v>
      </c>
    </row>
    <row r="8" spans="1:9">
      <c r="A8" t="s">
        <v>58</v>
      </c>
      <c r="D8" s="17">
        <f>D7*D5</f>
        <v>-91774.517168322986</v>
      </c>
    </row>
    <row r="9" spans="1:9">
      <c r="A9" t="s">
        <v>59</v>
      </c>
      <c r="D9" s="9">
        <f>D8*-1-D3</f>
        <v>12274.517168322986</v>
      </c>
    </row>
    <row r="10" spans="1:9">
      <c r="A10" t="s">
        <v>60</v>
      </c>
      <c r="D10" s="15">
        <f>D9/D3</f>
        <v>0.15439644236884259</v>
      </c>
    </row>
    <row r="11" spans="1:9">
      <c r="D11" s="15"/>
    </row>
    <row r="12" spans="1:9">
      <c r="A12" s="2" t="s">
        <v>61</v>
      </c>
      <c r="B12" s="2"/>
      <c r="C12" s="2"/>
      <c r="D12" s="2"/>
      <c r="E12" s="2"/>
      <c r="F12" s="2"/>
      <c r="G12" s="2"/>
      <c r="H12" s="2"/>
      <c r="I12" s="2"/>
    </row>
    <row r="13" spans="1:9">
      <c r="A13" t="s">
        <v>53</v>
      </c>
      <c r="D13" s="8">
        <v>67500</v>
      </c>
    </row>
    <row r="14" spans="1:9">
      <c r="A14" t="s">
        <v>49</v>
      </c>
      <c r="D14" s="18">
        <v>7.0000000000000007E-2</v>
      </c>
    </row>
    <row r="15" spans="1:9">
      <c r="A15" t="s">
        <v>39</v>
      </c>
      <c r="D15">
        <v>5</v>
      </c>
    </row>
    <row r="16" spans="1:9">
      <c r="A16" t="s">
        <v>62</v>
      </c>
      <c r="D16" s="9">
        <f>ROUND(PMT($D$14,$D$15,-$D$13,0),2)</f>
        <v>16462.62</v>
      </c>
    </row>
    <row r="18" spans="1:9">
      <c r="A18" s="2" t="s">
        <v>63</v>
      </c>
      <c r="B18" s="2" t="s">
        <v>64</v>
      </c>
      <c r="C18" s="2" t="s">
        <v>65</v>
      </c>
      <c r="D18" s="2" t="s">
        <v>66</v>
      </c>
      <c r="E18" s="2" t="s">
        <v>59</v>
      </c>
      <c r="F18" s="2" t="s">
        <v>67</v>
      </c>
      <c r="G18" s="2" t="s">
        <v>68</v>
      </c>
      <c r="H18" s="2" t="s">
        <v>69</v>
      </c>
      <c r="I18" s="2"/>
    </row>
    <row r="19" spans="1:9">
      <c r="A19" t="s">
        <v>70</v>
      </c>
      <c r="B19" s="19">
        <v>67500</v>
      </c>
      <c r="C19" s="9">
        <f>$D$16</f>
        <v>16462.62</v>
      </c>
      <c r="D19" s="9">
        <f>$C19-$E19</f>
        <v>11737.619999999999</v>
      </c>
      <c r="E19">
        <f>ROUND($B19*($D$14),2)</f>
        <v>4725</v>
      </c>
      <c r="H19" s="9">
        <f>$B19-$D19</f>
        <v>55762.380000000005</v>
      </c>
    </row>
    <row r="20" spans="1:9">
      <c r="A20" t="s">
        <v>71</v>
      </c>
      <c r="B20" s="9">
        <f>H19</f>
        <v>55762.380000000005</v>
      </c>
      <c r="C20" s="9">
        <f>$D$16</f>
        <v>16462.62</v>
      </c>
      <c r="D20" s="9">
        <f>$C20-$E20</f>
        <v>12559.25</v>
      </c>
      <c r="E20">
        <f>ROUND($B20*($D$14),2)</f>
        <v>3903.37</v>
      </c>
      <c r="F20" s="9">
        <f>$D20+$F19</f>
        <v>12559.25</v>
      </c>
      <c r="G20">
        <f>$E20+$G19</f>
        <v>3903.37</v>
      </c>
      <c r="H20" s="9">
        <f>$B20-$D20</f>
        <v>43203.130000000005</v>
      </c>
    </row>
    <row r="21" spans="1:9">
      <c r="A21" t="s">
        <v>72</v>
      </c>
      <c r="B21" s="9">
        <f t="shared" ref="B21:B23" si="0">H20</f>
        <v>43203.130000000005</v>
      </c>
      <c r="C21" s="9">
        <f>$D$16</f>
        <v>16462.62</v>
      </c>
      <c r="D21" s="9">
        <f t="shared" ref="D21:D23" si="1">$C21-$E21</f>
        <v>13438.4</v>
      </c>
      <c r="E21">
        <f>ROUND($B21*($D$14),2)</f>
        <v>3024.22</v>
      </c>
      <c r="F21" s="9">
        <f t="shared" ref="F21:F23" si="2">$D21+$F20</f>
        <v>25997.65</v>
      </c>
      <c r="G21">
        <f t="shared" ref="G21:G23" si="3">$E21+$G20</f>
        <v>6927.59</v>
      </c>
      <c r="H21" s="9">
        <f t="shared" ref="H21:H23" si="4">$B21-$D21</f>
        <v>29764.730000000003</v>
      </c>
    </row>
    <row r="22" spans="1:9">
      <c r="A22" t="s">
        <v>73</v>
      </c>
      <c r="B22" s="9">
        <f t="shared" si="0"/>
        <v>29764.730000000003</v>
      </c>
      <c r="C22" s="9">
        <f>$D$16</f>
        <v>16462.62</v>
      </c>
      <c r="D22" s="9">
        <f t="shared" si="1"/>
        <v>14379.089999999998</v>
      </c>
      <c r="E22">
        <f>ROUND($B22*($D$14),2)</f>
        <v>2083.5300000000002</v>
      </c>
      <c r="F22" s="9">
        <f t="shared" si="2"/>
        <v>40376.74</v>
      </c>
      <c r="G22">
        <f t="shared" si="3"/>
        <v>9011.1200000000008</v>
      </c>
      <c r="H22" s="9">
        <f t="shared" si="4"/>
        <v>15385.640000000005</v>
      </c>
    </row>
    <row r="23" spans="1:9">
      <c r="A23" t="s">
        <v>74</v>
      </c>
      <c r="B23" s="9">
        <f t="shared" si="0"/>
        <v>15385.640000000005</v>
      </c>
      <c r="C23" s="9">
        <f>$D$16</f>
        <v>16462.62</v>
      </c>
      <c r="D23" s="9">
        <f t="shared" si="1"/>
        <v>15385.63</v>
      </c>
      <c r="E23">
        <f>ROUND($B23*($D$14),2)</f>
        <v>1076.99</v>
      </c>
      <c r="F23" s="9">
        <f t="shared" si="2"/>
        <v>55762.369999999995</v>
      </c>
      <c r="G23">
        <f t="shared" si="3"/>
        <v>10088.11</v>
      </c>
      <c r="H23" s="9">
        <f t="shared" si="4"/>
        <v>1.0000000005675247E-2</v>
      </c>
    </row>
    <row r="24" spans="1:9">
      <c r="B24" s="9"/>
      <c r="C24" s="9"/>
      <c r="D24" s="9"/>
      <c r="F24" s="9"/>
      <c r="H24" s="9"/>
    </row>
    <row r="25" spans="1:9">
      <c r="B25" s="9"/>
      <c r="C25" s="9" t="s">
        <v>75</v>
      </c>
      <c r="D25" s="9"/>
      <c r="F25" s="9"/>
      <c r="H25" s="9"/>
    </row>
    <row r="26" spans="1:9">
      <c r="B26" s="9"/>
      <c r="C26" s="9" t="s">
        <v>76</v>
      </c>
      <c r="D26" s="9"/>
      <c r="F26" s="9"/>
      <c r="H26" s="9"/>
    </row>
    <row r="27" spans="1:9">
      <c r="B27" s="9"/>
      <c r="C27" s="9"/>
      <c r="D27" s="9"/>
      <c r="F27" s="9"/>
      <c r="H27"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Q3a</vt:lpstr>
      <vt:lpstr>Q3b</vt:lpstr>
      <vt:lpstr>Q3c</vt:lpstr>
      <vt:lpstr>Q3d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lawrence</dc:creator>
  <cp:lastModifiedBy>lawrence</cp:lastModifiedBy>
  <dcterms:created xsi:type="dcterms:W3CDTF">2018-02-04T00:21:00Z</dcterms:created>
  <dcterms:modified xsi:type="dcterms:W3CDTF">2018-02-04T00:28:36Z</dcterms:modified>
</cp:coreProperties>
</file>