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7995"/>
  </bookViews>
  <sheets>
    <sheet name="Financial ratios " sheetId="1" r:id="rId1"/>
    <sheet name="Stdz Blc Sheets 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45" i="2"/>
  <c r="J45" s="1"/>
  <c r="H48"/>
  <c r="J48" s="1"/>
  <c r="H47"/>
  <c r="J47" s="1"/>
  <c r="H42"/>
  <c r="J42" s="1"/>
  <c r="H41"/>
  <c r="J41" s="1"/>
  <c r="H37"/>
  <c r="J38" s="1"/>
  <c r="H33"/>
  <c r="J33" s="1"/>
  <c r="H34"/>
  <c r="J34" s="1"/>
  <c r="H32"/>
  <c r="J32" s="1"/>
  <c r="F49"/>
  <c r="H49" s="1"/>
  <c r="J49" s="1"/>
  <c r="E49"/>
  <c r="F43"/>
  <c r="F50" s="1"/>
  <c r="H50" s="1"/>
  <c r="J50" s="1"/>
  <c r="E43"/>
  <c r="E50" s="1"/>
  <c r="F35"/>
  <c r="F38" s="1"/>
  <c r="H38" s="1"/>
  <c r="E35"/>
  <c r="E38" s="1"/>
  <c r="F23"/>
  <c r="E23"/>
  <c r="F17"/>
  <c r="F24" s="1"/>
  <c r="E17"/>
  <c r="E24" s="1"/>
  <c r="F9"/>
  <c r="F12" s="1"/>
  <c r="E9"/>
  <c r="E12" s="1"/>
  <c r="D74" i="1"/>
  <c r="D73"/>
  <c r="D67"/>
  <c r="D65"/>
  <c r="D58"/>
  <c r="D52"/>
  <c r="D57"/>
  <c r="D56"/>
  <c r="D55"/>
  <c r="D54"/>
  <c r="D53"/>
  <c r="D47"/>
  <c r="D34"/>
  <c r="D33"/>
  <c r="D32"/>
  <c r="D31"/>
  <c r="D23"/>
  <c r="D22"/>
  <c r="D20"/>
  <c r="D21"/>
  <c r="D9"/>
  <c r="D8"/>
  <c r="D5"/>
  <c r="H8" i="2" l="1"/>
  <c r="H6"/>
  <c r="H11"/>
  <c r="H7"/>
  <c r="H22"/>
  <c r="H19"/>
  <c r="H15"/>
  <c r="H24"/>
  <c r="H21"/>
  <c r="H23" s="1"/>
  <c r="H16"/>
  <c r="I8"/>
  <c r="I6"/>
  <c r="I11"/>
  <c r="I7"/>
  <c r="I22"/>
  <c r="I19"/>
  <c r="I15"/>
  <c r="I24"/>
  <c r="I21"/>
  <c r="I23" s="1"/>
  <c r="I16"/>
  <c r="H35"/>
  <c r="J35" s="1"/>
  <c r="H43"/>
  <c r="J43" s="1"/>
  <c r="J37"/>
  <c r="I9" l="1"/>
  <c r="H9"/>
  <c r="I17"/>
  <c r="H17"/>
</calcChain>
</file>

<file path=xl/sharedStrings.xml><?xml version="1.0" encoding="utf-8"?>
<sst xmlns="http://schemas.openxmlformats.org/spreadsheetml/2006/main" count="112" uniqueCount="83">
  <si>
    <t>Question 1: Liquidity Ratios</t>
  </si>
  <si>
    <t xml:space="preserve">Current ratio = Current assets / Current liabilities </t>
  </si>
  <si>
    <t xml:space="preserve">Current assets </t>
  </si>
  <si>
    <t xml:space="preserve">Current liabilities </t>
  </si>
  <si>
    <t xml:space="preserve">Net working capital  = Current assets - Current liabilities </t>
  </si>
  <si>
    <t>Net working capital</t>
  </si>
  <si>
    <t>Current ratio</t>
  </si>
  <si>
    <t>Question 2: Profitability Ratio</t>
  </si>
  <si>
    <t xml:space="preserve">Quick ratio = (Current assets - Inventory)/ current liabilities </t>
  </si>
  <si>
    <t>Quick ratio</t>
  </si>
  <si>
    <t xml:space="preserve">Sales </t>
  </si>
  <si>
    <t xml:space="preserve">Total assets </t>
  </si>
  <si>
    <t xml:space="preserve">Total debt </t>
  </si>
  <si>
    <t xml:space="preserve">Profit margin </t>
  </si>
  <si>
    <t xml:space="preserve">Profit margin = Net income/ Net sales </t>
  </si>
  <si>
    <t xml:space="preserve">Return on assets = Net income / Total assets </t>
  </si>
  <si>
    <t xml:space="preserve">Return on equity = Net income / Equity  </t>
  </si>
  <si>
    <t>Equity = Total assets - Total liabilities (Total debts)</t>
  </si>
  <si>
    <t xml:space="preserve">Net income </t>
  </si>
  <si>
    <t xml:space="preserve">Equity </t>
  </si>
  <si>
    <t>ROA</t>
  </si>
  <si>
    <t>ROE</t>
  </si>
  <si>
    <t xml:space="preserve">Question 4: Inventory Turnover  </t>
  </si>
  <si>
    <t xml:space="preserve">Inventory turnover = Cost of goods sold / Inventory </t>
  </si>
  <si>
    <t>Days' sales in inventory = (Ending inventory / Cost of goods sold) * 365</t>
  </si>
  <si>
    <t xml:space="preserve">Average unit inventory shelf period = Days' sales in inventory / Inventory </t>
  </si>
  <si>
    <t xml:space="preserve">Cost of goods sold </t>
  </si>
  <si>
    <t xml:space="preserve">Ending inventory </t>
  </si>
  <si>
    <t xml:space="preserve">Invenory turnover </t>
  </si>
  <si>
    <t xml:space="preserve">Days' sales in inventory </t>
  </si>
  <si>
    <t>Average period of unit invetory in shelf (days)</t>
  </si>
  <si>
    <t>Average period of unit inventory in shelf (minutes)</t>
  </si>
  <si>
    <t>Market to book ratio</t>
  </si>
  <si>
    <t>Question 6: Market Value Ratios</t>
  </si>
  <si>
    <t xml:space="preserve">Book value per share = Stockholders equity/ Number of shares outstanding  </t>
  </si>
  <si>
    <t xml:space="preserve">Earnings per share = Net income / Total number of shares outstanding  </t>
  </si>
  <si>
    <t>Price -earnings ratio = Current market price of a share/ Earnings per share</t>
  </si>
  <si>
    <t>Market to book ratio = Current share price / Book value per share</t>
  </si>
  <si>
    <t xml:space="preserve">Dividends per share = Annual dividends paid / Number of shares outstanding </t>
  </si>
  <si>
    <t xml:space="preserve">Price-sales ratio = Current share price / Sales per share </t>
  </si>
  <si>
    <t xml:space="preserve">Sales per share = Total sales / Number of shares outstanding </t>
  </si>
  <si>
    <t xml:space="preserve">Dividends paid </t>
  </si>
  <si>
    <t xml:space="preserve">Retained earnings </t>
  </si>
  <si>
    <t xml:space="preserve">Total equity </t>
  </si>
  <si>
    <t xml:space="preserve">Number of shares outstanding </t>
  </si>
  <si>
    <t xml:space="preserve">Current share price </t>
  </si>
  <si>
    <t>Earnings per share</t>
  </si>
  <si>
    <t xml:space="preserve">Dividends per share </t>
  </si>
  <si>
    <t>Book value per share</t>
  </si>
  <si>
    <t>Price earnings ratio</t>
  </si>
  <si>
    <t>Price-sales ratio</t>
  </si>
  <si>
    <t xml:space="preserve">Sales per share </t>
  </si>
  <si>
    <t xml:space="preserve">Question 8: DuPoint Identity </t>
  </si>
  <si>
    <t xml:space="preserve">ROE = Profit margin * Total assets turnover * Financial Leverage </t>
  </si>
  <si>
    <t xml:space="preserve">Total assets turnover </t>
  </si>
  <si>
    <t xml:space="preserve">Financial leverage </t>
  </si>
  <si>
    <t xml:space="preserve">Debt to equity ratio = Total debt / Total equity </t>
  </si>
  <si>
    <t>Debt-equity ratio</t>
  </si>
  <si>
    <t xml:space="preserve">Question 10: Average Payables Period: </t>
  </si>
  <si>
    <t xml:space="preserve">Accounts payable turnover = Costs of goods sold/ Accounts payable </t>
  </si>
  <si>
    <t>Accounts payable</t>
  </si>
  <si>
    <t>Accounts payable turnover</t>
  </si>
  <si>
    <t xml:space="preserve">Average payables period </t>
  </si>
  <si>
    <t xml:space="preserve">days </t>
  </si>
  <si>
    <t>A longer period implies that a company has more cash in hand and and efficient working capital.</t>
  </si>
  <si>
    <t xml:space="preserve">Just Dew It Corporation </t>
  </si>
  <si>
    <t>for the period ending 2014 &amp; 2015</t>
  </si>
  <si>
    <t xml:space="preserve">Common Size Balance Sheet </t>
  </si>
  <si>
    <t xml:space="preserve">Cash </t>
  </si>
  <si>
    <t xml:space="preserve">Accounts receivable </t>
  </si>
  <si>
    <t xml:space="preserve">Inventory </t>
  </si>
  <si>
    <t xml:space="preserve">Total </t>
  </si>
  <si>
    <t xml:space="preserve">Net plant and equipment </t>
  </si>
  <si>
    <t xml:space="preserve">Notes payable </t>
  </si>
  <si>
    <t xml:space="preserve">Long term debt </t>
  </si>
  <si>
    <t xml:space="preserve">Common stock and paid-in surplus </t>
  </si>
  <si>
    <t xml:space="preserve">Total liabilties and owners' equity </t>
  </si>
  <si>
    <t>Common Base Year Balance Sheets</t>
  </si>
  <si>
    <t xml:space="preserve">Increase or Decrease </t>
  </si>
  <si>
    <r>
      <rPr>
        <b/>
        <u/>
        <sz val="11"/>
        <color theme="1"/>
        <rFont val="Calibri"/>
        <family val="2"/>
        <scheme val="minor"/>
      </rPr>
      <t>Current assets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</si>
  <si>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>Current liablities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</si>
  <si>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u/>
        <sz val="11"/>
        <color theme="1"/>
        <rFont val="Calibri"/>
        <family val="2"/>
        <scheme val="minor"/>
      </rPr>
      <t>Owners' Equity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</si>
  <si>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Percentage Change 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</si>
</sst>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6" formatCode="0.000"/>
    <numFmt numFmtId="172" formatCode="0.0000000"/>
    <numFmt numFmtId="17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6" fontId="0" fillId="0" borderId="0" xfId="0" applyNumberFormat="1"/>
    <xf numFmtId="166" fontId="0" fillId="0" borderId="0" xfId="0" applyNumberFormat="1"/>
    <xf numFmtId="2" fontId="0" fillId="0" borderId="0" xfId="0" applyNumberFormat="1"/>
    <xf numFmtId="0" fontId="2" fillId="0" borderId="0" xfId="0" applyFont="1"/>
    <xf numFmtId="8" fontId="0" fillId="0" borderId="0" xfId="0" applyNumberFormat="1"/>
    <xf numFmtId="9" fontId="0" fillId="0" borderId="0" xfId="0" applyNumberFormat="1"/>
    <xf numFmtId="0" fontId="0" fillId="0" borderId="0" xfId="0" applyFont="1"/>
    <xf numFmtId="172" fontId="0" fillId="0" borderId="0" xfId="0" applyNumberFormat="1"/>
    <xf numFmtId="9" fontId="0" fillId="0" borderId="0" xfId="2" applyFont="1"/>
    <xf numFmtId="174" fontId="0" fillId="0" borderId="0" xfId="0" applyNumberFormat="1"/>
    <xf numFmtId="3" fontId="0" fillId="0" borderId="0" xfId="0" applyNumberFormat="1"/>
    <xf numFmtId="44" fontId="0" fillId="0" borderId="0" xfId="1" applyFont="1"/>
    <xf numFmtId="10" fontId="0" fillId="0" borderId="0" xfId="0" applyNumberFormat="1"/>
    <xf numFmtId="3" fontId="3" fillId="0" borderId="0" xfId="0" applyNumberFormat="1" applyFont="1"/>
    <xf numFmtId="6" fontId="3" fillId="0" borderId="0" xfId="0" applyNumberFormat="1" applyFont="1"/>
    <xf numFmtId="10" fontId="0" fillId="0" borderId="0" xfId="2" applyNumberFormat="1" applyFont="1"/>
    <xf numFmtId="10" fontId="3" fillId="0" borderId="0" xfId="2" applyNumberFormat="1" applyFont="1"/>
    <xf numFmtId="6" fontId="4" fillId="0" borderId="0" xfId="0" applyNumberFormat="1" applyFont="1"/>
    <xf numFmtId="0" fontId="4" fillId="0" borderId="0" xfId="0" applyFont="1"/>
    <xf numFmtId="10" fontId="4" fillId="0" borderId="0" xfId="2" applyNumberFormat="1" applyFont="1"/>
    <xf numFmtId="6" fontId="5" fillId="0" borderId="0" xfId="0" applyNumberFormat="1" applyFont="1"/>
    <xf numFmtId="10" fontId="5" fillId="0" borderId="0" xfId="2" applyNumberFormat="1" applyFont="1"/>
    <xf numFmtId="10" fontId="5" fillId="0" borderId="0" xfId="0" applyNumberFormat="1" applyFont="1"/>
    <xf numFmtId="6" fontId="6" fillId="0" borderId="0" xfId="0" applyNumberFormat="1" applyFont="1"/>
    <xf numFmtId="9" fontId="6" fillId="0" borderId="0" xfId="0" applyNumberFormat="1" applyFont="1"/>
    <xf numFmtId="9" fontId="6" fillId="0" borderId="0" xfId="2" applyFont="1"/>
    <xf numFmtId="10" fontId="2" fillId="0" borderId="0" xfId="2" applyNumberFormat="1" applyFont="1"/>
    <xf numFmtId="9" fontId="2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topLeftCell="A63" workbookViewId="0">
      <selection activeCell="A77" sqref="A77"/>
    </sheetView>
  </sheetViews>
  <sheetFormatPr defaultRowHeight="15"/>
  <cols>
    <col min="2" max="2" width="13.42578125" customWidth="1"/>
    <col min="3" max="3" width="27.140625" customWidth="1"/>
    <col min="4" max="4" width="21.5703125" bestFit="1" customWidth="1"/>
  </cols>
  <sheetData>
    <row r="1" spans="1:4" s="4" customFormat="1">
      <c r="A1" s="4" t="s">
        <v>0</v>
      </c>
    </row>
    <row r="2" spans="1:4">
      <c r="A2" t="s">
        <v>1</v>
      </c>
    </row>
    <row r="3" spans="1:4">
      <c r="A3" t="s">
        <v>8</v>
      </c>
    </row>
    <row r="4" spans="1:4">
      <c r="A4" t="s">
        <v>4</v>
      </c>
    </row>
    <row r="5" spans="1:4">
      <c r="A5" t="s">
        <v>2</v>
      </c>
      <c r="D5" s="1">
        <f>D6+D7</f>
        <v>6300</v>
      </c>
    </row>
    <row r="6" spans="1:4">
      <c r="A6" t="s">
        <v>3</v>
      </c>
      <c r="D6" s="1">
        <v>4380</v>
      </c>
    </row>
    <row r="7" spans="1:4">
      <c r="A7" t="s">
        <v>5</v>
      </c>
      <c r="D7" s="1">
        <v>1920</v>
      </c>
    </row>
    <row r="8" spans="1:4">
      <c r="A8" t="s">
        <v>6</v>
      </c>
      <c r="D8" s="3">
        <f>D5/D6</f>
        <v>1.4383561643835616</v>
      </c>
    </row>
    <row r="9" spans="1:4">
      <c r="A9" t="s">
        <v>9</v>
      </c>
      <c r="D9" s="3">
        <f>(D5-3750)/D6</f>
        <v>0.5821917808219178</v>
      </c>
    </row>
    <row r="10" spans="1:4">
      <c r="D10" s="3"/>
    </row>
    <row r="11" spans="1:4" s="4" customFormat="1">
      <c r="A11" s="4" t="s">
        <v>7</v>
      </c>
    </row>
    <row r="12" spans="1:4" s="4" customFormat="1">
      <c r="A12" s="7" t="s">
        <v>14</v>
      </c>
      <c r="B12" s="7"/>
      <c r="C12" s="7"/>
      <c r="D12" s="7"/>
    </row>
    <row r="13" spans="1:4" s="4" customFormat="1">
      <c r="A13" s="7" t="s">
        <v>15</v>
      </c>
      <c r="B13" s="7"/>
      <c r="C13" s="7"/>
      <c r="D13" s="7"/>
    </row>
    <row r="14" spans="1:4" s="4" customFormat="1">
      <c r="A14" s="7" t="s">
        <v>16</v>
      </c>
      <c r="B14" s="7"/>
      <c r="C14" s="7"/>
      <c r="D14" s="7"/>
    </row>
    <row r="15" spans="1:4" s="4" customFormat="1">
      <c r="A15" s="7" t="s">
        <v>17</v>
      </c>
      <c r="B15" s="7"/>
      <c r="C15" s="7"/>
      <c r="D15" s="7"/>
    </row>
    <row r="16" spans="1:4">
      <c r="A16" t="s">
        <v>10</v>
      </c>
      <c r="D16" s="1">
        <v>17500000</v>
      </c>
    </row>
    <row r="17" spans="1:4">
      <c r="A17" t="s">
        <v>11</v>
      </c>
      <c r="D17" s="1">
        <v>13100000</v>
      </c>
    </row>
    <row r="18" spans="1:4">
      <c r="A18" t="s">
        <v>12</v>
      </c>
      <c r="D18" s="1">
        <v>5700000</v>
      </c>
    </row>
    <row r="19" spans="1:4">
      <c r="A19" t="s">
        <v>13</v>
      </c>
      <c r="D19" s="6">
        <v>0.06</v>
      </c>
    </row>
    <row r="20" spans="1:4">
      <c r="A20" t="s">
        <v>19</v>
      </c>
      <c r="D20" s="1">
        <f>D17-D18</f>
        <v>7400000</v>
      </c>
    </row>
    <row r="21" spans="1:4">
      <c r="A21" t="s">
        <v>18</v>
      </c>
      <c r="D21" s="1">
        <f>D19*D16</f>
        <v>1050000</v>
      </c>
    </row>
    <row r="22" spans="1:4">
      <c r="A22" t="s">
        <v>20</v>
      </c>
      <c r="D22" s="3">
        <f>D21/D17</f>
        <v>8.0152671755725186E-2</v>
      </c>
    </row>
    <row r="23" spans="1:4">
      <c r="A23" t="s">
        <v>21</v>
      </c>
      <c r="D23" s="3">
        <f>D21/D20</f>
        <v>0.14189189189189189</v>
      </c>
    </row>
    <row r="25" spans="1:4" s="4" customFormat="1">
      <c r="A25" s="4" t="s">
        <v>22</v>
      </c>
    </row>
    <row r="26" spans="1:4">
      <c r="A26" t="s">
        <v>23</v>
      </c>
    </row>
    <row r="27" spans="1:4">
      <c r="A27" t="s">
        <v>24</v>
      </c>
    </row>
    <row r="28" spans="1:4">
      <c r="A28" t="s">
        <v>25</v>
      </c>
    </row>
    <row r="29" spans="1:4">
      <c r="A29" t="s">
        <v>26</v>
      </c>
      <c r="D29" s="1">
        <v>4682715</v>
      </c>
    </row>
    <row r="30" spans="1:4">
      <c r="A30" t="s">
        <v>27</v>
      </c>
      <c r="D30" s="1">
        <v>417381</v>
      </c>
    </row>
    <row r="31" spans="1:4">
      <c r="A31" t="s">
        <v>28</v>
      </c>
      <c r="D31" s="3">
        <f>D29/D30</f>
        <v>11.219281663516067</v>
      </c>
    </row>
    <row r="32" spans="1:4">
      <c r="A32" t="s">
        <v>29</v>
      </c>
      <c r="D32" s="3">
        <f>(D30/D29)*365</f>
        <v>32.533277169334454</v>
      </c>
    </row>
    <row r="33" spans="1:4">
      <c r="A33" t="s">
        <v>30</v>
      </c>
      <c r="D33" s="8">
        <f>D32/D30</f>
        <v>7.794623418252018E-5</v>
      </c>
    </row>
    <row r="34" spans="1:4">
      <c r="A34" t="s">
        <v>31</v>
      </c>
      <c r="D34">
        <f>D33*24*60</f>
        <v>0.11224257722282906</v>
      </c>
    </row>
    <row r="36" spans="1:4" s="4" customFormat="1">
      <c r="A36" s="4" t="s">
        <v>33</v>
      </c>
    </row>
    <row r="37" spans="1:4">
      <c r="A37" t="s">
        <v>35</v>
      </c>
    </row>
    <row r="38" spans="1:4">
      <c r="A38" t="s">
        <v>38</v>
      </c>
    </row>
    <row r="39" spans="1:4">
      <c r="A39" t="s">
        <v>34</v>
      </c>
    </row>
    <row r="40" spans="1:4">
      <c r="A40" t="s">
        <v>37</v>
      </c>
    </row>
    <row r="41" spans="1:4">
      <c r="A41" t="s">
        <v>36</v>
      </c>
    </row>
    <row r="42" spans="1:4">
      <c r="A42" t="s">
        <v>39</v>
      </c>
    </row>
    <row r="43" spans="1:4">
      <c r="A43" t="s">
        <v>40</v>
      </c>
    </row>
    <row r="45" spans="1:4">
      <c r="A45" t="s">
        <v>41</v>
      </c>
      <c r="D45" s="1">
        <v>195000</v>
      </c>
    </row>
    <row r="46" spans="1:4">
      <c r="A46" t="s">
        <v>42</v>
      </c>
      <c r="D46" s="1">
        <v>395000</v>
      </c>
    </row>
    <row r="47" spans="1:4">
      <c r="A47" t="s">
        <v>18</v>
      </c>
      <c r="D47" s="1">
        <f>D45+D46</f>
        <v>590000</v>
      </c>
    </row>
    <row r="48" spans="1:4">
      <c r="A48" t="s">
        <v>43</v>
      </c>
      <c r="D48" s="11">
        <v>5300000</v>
      </c>
    </row>
    <row r="49" spans="1:4">
      <c r="A49" t="s">
        <v>44</v>
      </c>
      <c r="D49" s="11">
        <v>170000</v>
      </c>
    </row>
    <row r="50" spans="1:4">
      <c r="A50" t="s">
        <v>45</v>
      </c>
      <c r="D50" s="1">
        <v>64</v>
      </c>
    </row>
    <row r="51" spans="1:4">
      <c r="A51" t="s">
        <v>10</v>
      </c>
      <c r="D51" s="1">
        <v>5150000</v>
      </c>
    </row>
    <row r="52" spans="1:4">
      <c r="A52" t="s">
        <v>51</v>
      </c>
      <c r="D52" s="1">
        <f>D51/D49</f>
        <v>30.294117647058822</v>
      </c>
    </row>
    <row r="53" spans="1:4">
      <c r="A53" t="s">
        <v>46</v>
      </c>
      <c r="D53" s="5">
        <f>D47/D49</f>
        <v>3.4705882352941178</v>
      </c>
    </row>
    <row r="54" spans="1:4">
      <c r="A54" t="s">
        <v>47</v>
      </c>
      <c r="D54" s="5">
        <f>D45/D49</f>
        <v>1.1470588235294117</v>
      </c>
    </row>
    <row r="55" spans="1:4">
      <c r="A55" t="s">
        <v>48</v>
      </c>
      <c r="D55" s="12">
        <f>D48/D49</f>
        <v>31.176470588235293</v>
      </c>
    </row>
    <row r="56" spans="1:4">
      <c r="A56" t="s">
        <v>32</v>
      </c>
      <c r="D56" s="2">
        <f>D50/D55</f>
        <v>2.0528301886792453</v>
      </c>
    </row>
    <row r="57" spans="1:4">
      <c r="A57" t="s">
        <v>49</v>
      </c>
      <c r="D57" s="3">
        <f>D50/D53</f>
        <v>18.440677966101696</v>
      </c>
    </row>
    <row r="58" spans="1:4">
      <c r="A58" t="s">
        <v>50</v>
      </c>
      <c r="D58" s="3">
        <f>D50/D52</f>
        <v>2.1126213592233012</v>
      </c>
    </row>
    <row r="60" spans="1:4" s="4" customFormat="1">
      <c r="A60" s="4" t="s">
        <v>52</v>
      </c>
    </row>
    <row r="61" spans="1:4">
      <c r="A61" t="s">
        <v>53</v>
      </c>
    </row>
    <row r="62" spans="1:4">
      <c r="A62" t="s">
        <v>56</v>
      </c>
    </row>
    <row r="63" spans="1:4">
      <c r="A63" t="s">
        <v>13</v>
      </c>
      <c r="D63" s="13">
        <v>5.0999999999999997E-2</v>
      </c>
    </row>
    <row r="64" spans="1:4">
      <c r="A64" t="s">
        <v>54</v>
      </c>
      <c r="D64">
        <v>1.95</v>
      </c>
    </row>
    <row r="65" spans="1:5">
      <c r="A65" t="s">
        <v>55</v>
      </c>
      <c r="D65" s="13">
        <f>D66/(D63*D64)</f>
        <v>1.6239316239316239</v>
      </c>
    </row>
    <row r="66" spans="1:5">
      <c r="A66" t="s">
        <v>21</v>
      </c>
      <c r="D66" s="13">
        <v>0.1615</v>
      </c>
    </row>
    <row r="67" spans="1:5">
      <c r="A67" t="s">
        <v>57</v>
      </c>
      <c r="D67" s="13">
        <f>D65*D66</f>
        <v>0.2622649572649573</v>
      </c>
    </row>
    <row r="69" spans="1:5" s="4" customFormat="1">
      <c r="A69" s="4" t="s">
        <v>58</v>
      </c>
    </row>
    <row r="70" spans="1:5">
      <c r="A70" t="s">
        <v>59</v>
      </c>
    </row>
    <row r="71" spans="1:5">
      <c r="A71" t="s">
        <v>26</v>
      </c>
      <c r="D71" s="1">
        <v>57382</v>
      </c>
    </row>
    <row r="72" spans="1:5">
      <c r="A72" t="s">
        <v>60</v>
      </c>
      <c r="D72" s="1">
        <v>10432</v>
      </c>
    </row>
    <row r="73" spans="1:5">
      <c r="A73" t="s">
        <v>61</v>
      </c>
      <c r="D73" s="10">
        <f>D71/D72</f>
        <v>5.5005751533742329</v>
      </c>
    </row>
    <row r="74" spans="1:5">
      <c r="A74" t="s">
        <v>62</v>
      </c>
      <c r="D74" s="3">
        <f>365/D73</f>
        <v>66.356697222125405</v>
      </c>
      <c r="E74" t="s">
        <v>63</v>
      </c>
    </row>
    <row r="76" spans="1:5">
      <c r="A76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topLeftCell="A33" workbookViewId="0">
      <selection activeCell="G51" sqref="G51"/>
    </sheetView>
  </sheetViews>
  <sheetFormatPr defaultRowHeight="15"/>
  <cols>
    <col min="5" max="6" width="9.28515625" bestFit="1" customWidth="1"/>
    <col min="8" max="8" width="9.5703125" bestFit="1" customWidth="1"/>
  </cols>
  <sheetData>
    <row r="1" spans="1:9">
      <c r="A1" s="4" t="s">
        <v>65</v>
      </c>
      <c r="B1" s="4"/>
      <c r="C1" s="4"/>
      <c r="D1" s="4"/>
    </row>
    <row r="2" spans="1:9">
      <c r="A2" s="4" t="s">
        <v>67</v>
      </c>
      <c r="B2" s="4"/>
      <c r="C2" s="4"/>
      <c r="D2" s="4"/>
    </row>
    <row r="3" spans="1:9">
      <c r="A3" s="4" t="s">
        <v>66</v>
      </c>
      <c r="B3" s="4"/>
      <c r="C3" s="4"/>
      <c r="D3" s="4"/>
    </row>
    <row r="4" spans="1:9" s="4" customFormat="1">
      <c r="E4" s="4">
        <v>2014</v>
      </c>
      <c r="F4" s="4">
        <v>2015</v>
      </c>
      <c r="H4" s="4">
        <v>2014</v>
      </c>
      <c r="I4" s="4">
        <v>2015</v>
      </c>
    </row>
    <row r="5" spans="1:9" s="4" customFormat="1">
      <c r="A5" s="4" t="s">
        <v>79</v>
      </c>
    </row>
    <row r="6" spans="1:9">
      <c r="A6" t="s">
        <v>68</v>
      </c>
      <c r="E6" s="1">
        <v>11135</v>
      </c>
      <c r="F6" s="1">
        <v>13407</v>
      </c>
      <c r="H6" s="16">
        <f>E6/E12</f>
        <v>2.6691564410927841E-2</v>
      </c>
      <c r="I6" s="16">
        <f>F6/F12</f>
        <v>2.926161723526061E-2</v>
      </c>
    </row>
    <row r="7" spans="1:9">
      <c r="A7" t="s">
        <v>69</v>
      </c>
      <c r="E7" s="11">
        <v>28419</v>
      </c>
      <c r="F7" s="11">
        <v>30915</v>
      </c>
      <c r="H7" s="16">
        <f>E7/E12</f>
        <v>6.812281715259616E-2</v>
      </c>
      <c r="I7" s="16">
        <f>F7/F12</f>
        <v>6.7473923832929189E-2</v>
      </c>
    </row>
    <row r="8" spans="1:9">
      <c r="A8" t="s">
        <v>70</v>
      </c>
      <c r="E8" s="14">
        <v>51163</v>
      </c>
      <c r="F8" s="14">
        <v>56295</v>
      </c>
      <c r="H8" s="17">
        <f>E8/E12</f>
        <v>0.12264216524079938</v>
      </c>
      <c r="I8" s="17">
        <f>F8/F12</f>
        <v>0.12286736348616364</v>
      </c>
    </row>
    <row r="9" spans="1:9" s="4" customFormat="1">
      <c r="A9" s="4" t="s">
        <v>71</v>
      </c>
      <c r="E9" s="21">
        <f>E6+E7+E8</f>
        <v>90717</v>
      </c>
      <c r="F9" s="21">
        <f>F6+F7+F8</f>
        <v>100617</v>
      </c>
      <c r="H9" s="22">
        <f>H6+H7+H8</f>
        <v>0.21745654680432339</v>
      </c>
      <c r="I9" s="23">
        <f>I6+I7+I8</f>
        <v>0.21960290455435344</v>
      </c>
    </row>
    <row r="11" spans="1:9">
      <c r="A11" t="s">
        <v>72</v>
      </c>
      <c r="E11" s="15">
        <v>326456</v>
      </c>
      <c r="F11" s="15">
        <v>357560</v>
      </c>
      <c r="H11" s="17">
        <f>E11/E12</f>
        <v>0.78254345319567664</v>
      </c>
      <c r="I11" s="17">
        <f>F11/F12</f>
        <v>0.7803970954456465</v>
      </c>
    </row>
    <row r="12" spans="1:9" s="4" customFormat="1">
      <c r="A12" s="4" t="s">
        <v>11</v>
      </c>
      <c r="E12" s="24">
        <f>E9+E11</f>
        <v>417173</v>
      </c>
      <c r="F12" s="24">
        <f>F9+F11</f>
        <v>458177</v>
      </c>
      <c r="H12" s="25">
        <v>1</v>
      </c>
      <c r="I12" s="25">
        <v>1</v>
      </c>
    </row>
    <row r="14" spans="1:9" s="4" customFormat="1">
      <c r="A14" s="4" t="s">
        <v>80</v>
      </c>
    </row>
    <row r="15" spans="1:9">
      <c r="A15" t="s">
        <v>60</v>
      </c>
      <c r="E15" s="1">
        <v>45166</v>
      </c>
      <c r="F15" s="1">
        <v>48185</v>
      </c>
      <c r="H15" s="16">
        <f>E15/E24</f>
        <v>0.10826683414314925</v>
      </c>
      <c r="I15" s="16">
        <f>F15/F24</f>
        <v>0.10516678052368408</v>
      </c>
    </row>
    <row r="16" spans="1:9">
      <c r="A16" t="s">
        <v>73</v>
      </c>
      <c r="E16" s="14">
        <v>17773</v>
      </c>
      <c r="F16" s="14">
        <v>18257</v>
      </c>
      <c r="H16" s="17">
        <f>E16/E24</f>
        <v>4.2603428313912936E-2</v>
      </c>
      <c r="I16" s="17">
        <f>F16/F24</f>
        <v>3.9847046010602891E-2</v>
      </c>
    </row>
    <row r="17" spans="1:10" s="4" customFormat="1">
      <c r="A17" s="4" t="s">
        <v>71</v>
      </c>
      <c r="E17" s="21">
        <f>E15+E16</f>
        <v>62939</v>
      </c>
      <c r="F17" s="21">
        <f>F15+F16</f>
        <v>66442</v>
      </c>
      <c r="H17" s="23">
        <f>H15+H16</f>
        <v>0.1508702624570622</v>
      </c>
      <c r="I17" s="23">
        <f>I15+I16</f>
        <v>0.14501382653428696</v>
      </c>
    </row>
    <row r="19" spans="1:10">
      <c r="A19" t="s">
        <v>74</v>
      </c>
      <c r="E19" s="1">
        <v>44000</v>
      </c>
      <c r="F19" s="1">
        <v>39000</v>
      </c>
      <c r="H19" s="16">
        <f>E19/E24</f>
        <v>0.1054718306314167</v>
      </c>
      <c r="I19" s="16">
        <f>F19/F24</f>
        <v>8.5119942729556475E-2</v>
      </c>
    </row>
    <row r="20" spans="1:10" s="4" customFormat="1">
      <c r="A20" s="4" t="s">
        <v>81</v>
      </c>
    </row>
    <row r="21" spans="1:10">
      <c r="A21" t="s">
        <v>75</v>
      </c>
      <c r="E21" s="1">
        <v>50000</v>
      </c>
      <c r="F21" s="1">
        <v>50000</v>
      </c>
      <c r="H21" s="16">
        <f>E21/E24</f>
        <v>0.11985435299024626</v>
      </c>
      <c r="I21" s="16">
        <f>F21/F24</f>
        <v>0.10912813170455959</v>
      </c>
    </row>
    <row r="22" spans="1:10">
      <c r="A22" t="s">
        <v>42</v>
      </c>
      <c r="E22" s="14">
        <v>260234</v>
      </c>
      <c r="F22" s="14">
        <v>302735</v>
      </c>
      <c r="H22" s="17">
        <f>E22/E24</f>
        <v>0.62380355392127484</v>
      </c>
      <c r="I22" s="17">
        <f>F22/F24</f>
        <v>0.66073809903159697</v>
      </c>
    </row>
    <row r="23" spans="1:10" s="4" customFormat="1">
      <c r="A23" s="4" t="s">
        <v>71</v>
      </c>
      <c r="E23" s="21">
        <f>E21+E22</f>
        <v>310234</v>
      </c>
      <c r="F23" s="21">
        <f>F21+F22</f>
        <v>352735</v>
      </c>
      <c r="H23" s="23">
        <f>H21+H22</f>
        <v>0.74365790691152112</v>
      </c>
      <c r="I23" s="23">
        <f>I21+I22</f>
        <v>0.76986623073615656</v>
      </c>
    </row>
    <row r="24" spans="1:10" s="4" customFormat="1">
      <c r="A24" s="4" t="s">
        <v>76</v>
      </c>
      <c r="E24" s="24">
        <f>E17+E19+E23</f>
        <v>417173</v>
      </c>
      <c r="F24" s="24">
        <f>F17+F19+F23</f>
        <v>458177</v>
      </c>
      <c r="H24" s="26">
        <f>E24/E24</f>
        <v>1</v>
      </c>
      <c r="I24" s="26">
        <f>F24/F24</f>
        <v>1</v>
      </c>
    </row>
    <row r="27" spans="1:10">
      <c r="A27" s="4" t="s">
        <v>65</v>
      </c>
      <c r="B27" s="4"/>
      <c r="C27" s="4"/>
      <c r="D27" s="4"/>
    </row>
    <row r="28" spans="1:10">
      <c r="A28" s="4" t="s">
        <v>77</v>
      </c>
      <c r="B28" s="4"/>
      <c r="C28" s="4"/>
      <c r="D28" s="4"/>
    </row>
    <row r="29" spans="1:10">
      <c r="A29" s="4" t="s">
        <v>66</v>
      </c>
      <c r="B29" s="4"/>
      <c r="C29" s="4"/>
      <c r="D29" s="4"/>
    </row>
    <row r="30" spans="1:10" s="4" customFormat="1">
      <c r="E30" s="4">
        <v>2014</v>
      </c>
      <c r="F30" s="4">
        <v>2015</v>
      </c>
      <c r="H30" s="4" t="s">
        <v>78</v>
      </c>
      <c r="J30" s="4" t="s">
        <v>82</v>
      </c>
    </row>
    <row r="31" spans="1:10" s="4" customFormat="1">
      <c r="A31" s="4" t="s">
        <v>79</v>
      </c>
    </row>
    <row r="32" spans="1:10">
      <c r="A32" t="s">
        <v>68</v>
      </c>
      <c r="E32" s="1">
        <v>11135</v>
      </c>
      <c r="F32" s="1">
        <v>13407</v>
      </c>
      <c r="H32" s="1">
        <f>F32-E32</f>
        <v>2272</v>
      </c>
      <c r="J32" s="16">
        <f>H32/E32</f>
        <v>0.20404131118096094</v>
      </c>
    </row>
    <row r="33" spans="1:10">
      <c r="A33" t="s">
        <v>69</v>
      </c>
      <c r="E33" s="11">
        <v>28419</v>
      </c>
      <c r="F33" s="11">
        <v>30915</v>
      </c>
      <c r="H33" s="1">
        <f t="shared" ref="H33:H35" si="0">F33-E33</f>
        <v>2496</v>
      </c>
      <c r="J33" s="16">
        <f t="shared" ref="J33:J35" si="1">H33/E33</f>
        <v>8.7828565396389738E-2</v>
      </c>
    </row>
    <row r="34" spans="1:10">
      <c r="A34" t="s">
        <v>70</v>
      </c>
      <c r="E34" s="14">
        <v>51163</v>
      </c>
      <c r="F34" s="14">
        <v>56295</v>
      </c>
      <c r="H34" s="15">
        <f t="shared" si="0"/>
        <v>5132</v>
      </c>
      <c r="J34" s="16">
        <f t="shared" si="1"/>
        <v>0.10030686238101753</v>
      </c>
    </row>
    <row r="35" spans="1:10" s="4" customFormat="1">
      <c r="A35" s="4" t="s">
        <v>71</v>
      </c>
      <c r="E35" s="21">
        <f>E32+E33+E34</f>
        <v>90717</v>
      </c>
      <c r="F35" s="21">
        <f>F32+F33+F34</f>
        <v>100617</v>
      </c>
      <c r="H35" s="21">
        <f t="shared" si="0"/>
        <v>9900</v>
      </c>
      <c r="J35" s="27">
        <f t="shared" si="1"/>
        <v>0.10913059294288832</v>
      </c>
    </row>
    <row r="37" spans="1:10">
      <c r="A37" t="s">
        <v>72</v>
      </c>
      <c r="E37" s="15">
        <v>326456</v>
      </c>
      <c r="F37" s="15">
        <v>357560</v>
      </c>
      <c r="H37" s="15">
        <f>F37-E37</f>
        <v>31104</v>
      </c>
      <c r="J37" s="16">
        <f>H37/E37</f>
        <v>9.5277770970666795E-2</v>
      </c>
    </row>
    <row r="38" spans="1:10" s="4" customFormat="1">
      <c r="A38" s="4" t="s">
        <v>11</v>
      </c>
      <c r="E38" s="24">
        <f>E35+E37</f>
        <v>417173</v>
      </c>
      <c r="F38" s="24">
        <f>F35+F37</f>
        <v>458177</v>
      </c>
      <c r="H38" s="24">
        <f>F38-E38</f>
        <v>41004</v>
      </c>
      <c r="J38" s="27">
        <f>H37/E37</f>
        <v>9.5277770970666795E-2</v>
      </c>
    </row>
    <row r="40" spans="1:10" s="4" customFormat="1">
      <c r="A40" s="4" t="s">
        <v>80</v>
      </c>
    </row>
    <row r="41" spans="1:10">
      <c r="A41" t="s">
        <v>60</v>
      </c>
      <c r="E41" s="1">
        <v>45166</v>
      </c>
      <c r="F41" s="1">
        <v>48185</v>
      </c>
      <c r="H41" s="1">
        <f>F41-E41</f>
        <v>3019</v>
      </c>
      <c r="J41" s="16">
        <f>H41/E41</f>
        <v>6.6842315015719786E-2</v>
      </c>
    </row>
    <row r="42" spans="1:10">
      <c r="A42" t="s">
        <v>73</v>
      </c>
      <c r="E42" s="14">
        <v>17773</v>
      </c>
      <c r="F42" s="14">
        <v>18257</v>
      </c>
      <c r="H42" s="15">
        <f t="shared" ref="H42:H43" si="2">F42-E42</f>
        <v>484</v>
      </c>
      <c r="J42" s="16">
        <f t="shared" ref="J42:J43" si="3">H42/E42</f>
        <v>2.7232318685646767E-2</v>
      </c>
    </row>
    <row r="43" spans="1:10" s="4" customFormat="1">
      <c r="A43" s="4" t="s">
        <v>71</v>
      </c>
      <c r="E43" s="21">
        <f>E41+E42</f>
        <v>62939</v>
      </c>
      <c r="F43" s="21">
        <f>F41+F42</f>
        <v>66442</v>
      </c>
      <c r="H43" s="21">
        <f t="shared" si="2"/>
        <v>3503</v>
      </c>
      <c r="J43" s="27">
        <f t="shared" si="3"/>
        <v>5.5657064777006306E-2</v>
      </c>
    </row>
    <row r="45" spans="1:10" s="19" customFormat="1">
      <c r="A45" s="19" t="s">
        <v>74</v>
      </c>
      <c r="E45" s="18">
        <v>44000</v>
      </c>
      <c r="F45" s="18">
        <v>39000</v>
      </c>
      <c r="H45" s="18">
        <f>F45-E45</f>
        <v>-5000</v>
      </c>
      <c r="J45" s="20">
        <f>H45/E45</f>
        <v>-0.11363636363636363</v>
      </c>
    </row>
    <row r="46" spans="1:10" s="4" customFormat="1">
      <c r="A46" s="4" t="s">
        <v>81</v>
      </c>
      <c r="J46" s="28"/>
    </row>
    <row r="47" spans="1:10">
      <c r="A47" t="s">
        <v>75</v>
      </c>
      <c r="E47" s="1">
        <v>50000</v>
      </c>
      <c r="F47" s="1">
        <v>50000</v>
      </c>
      <c r="H47" s="1">
        <f>F47-E47</f>
        <v>0</v>
      </c>
      <c r="J47" s="9">
        <f>H47/E47</f>
        <v>0</v>
      </c>
    </row>
    <row r="48" spans="1:10">
      <c r="A48" t="s">
        <v>42</v>
      </c>
      <c r="E48" s="14">
        <v>260234</v>
      </c>
      <c r="F48" s="14">
        <v>302735</v>
      </c>
      <c r="H48" s="15">
        <f t="shared" ref="H48:H50" si="4">F48-E48</f>
        <v>42501</v>
      </c>
      <c r="J48" s="9">
        <f t="shared" ref="J48:J50" si="5">H48/E48</f>
        <v>0.16331839805713319</v>
      </c>
    </row>
    <row r="49" spans="1:10" s="4" customFormat="1">
      <c r="A49" s="4" t="s">
        <v>71</v>
      </c>
      <c r="E49" s="21">
        <f>E47+E48</f>
        <v>310234</v>
      </c>
      <c r="F49" s="21">
        <f>F47+F48</f>
        <v>352735</v>
      </c>
      <c r="H49" s="21">
        <f t="shared" si="4"/>
        <v>42501</v>
      </c>
      <c r="J49" s="28">
        <f t="shared" si="5"/>
        <v>0.13699658967102252</v>
      </c>
    </row>
    <row r="50" spans="1:10" s="4" customFormat="1">
      <c r="A50" s="4" t="s">
        <v>76</v>
      </c>
      <c r="E50" s="24">
        <f>E43+E45+E49</f>
        <v>417173</v>
      </c>
      <c r="F50" s="24">
        <f>F43+F45+F49</f>
        <v>458177</v>
      </c>
      <c r="H50" s="24">
        <f t="shared" si="4"/>
        <v>41004</v>
      </c>
      <c r="J50" s="28">
        <f t="shared" si="5"/>
        <v>9.829015780024114E-2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ratios </vt:lpstr>
      <vt:lpstr>Stdz Blc Sheets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2018-01-22T07:07:45Z</dcterms:created>
  <dcterms:modified xsi:type="dcterms:W3CDTF">2018-01-22T11:44:54Z</dcterms:modified>
</cp:coreProperties>
</file>